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C:\Users\jbowman2.EADS\Desktop\"/>
    </mc:Choice>
  </mc:AlternateContent>
  <xr:revisionPtr revIDLastSave="0" documentId="8_{E408AB21-CEF5-4862-9925-28114FFAA184}" xr6:coauthVersionLast="46" xr6:coauthVersionMax="46" xr10:uidLastSave="{00000000-0000-0000-0000-000000000000}"/>
  <bookViews>
    <workbookView xWindow="28680" yWindow="-120" windowWidth="29040" windowHeight="15840" tabRatio="708" xr2:uid="{00000000-000D-0000-FFFF-FFFF00000000}"/>
  </bookViews>
  <sheets>
    <sheet name="Set-Up Worksheet" sheetId="29" r:id="rId1"/>
    <sheet name="EOC A.1." sheetId="53" r:id="rId2"/>
    <sheet name="EOC A.2." sheetId="52" r:id="rId3"/>
    <sheet name="EOC A.3." sheetId="72" r:id="rId4"/>
    <sheet name="EOC A.4." sheetId="73" r:id="rId5"/>
    <sheet name="AA B.1." sheetId="33" r:id="rId6"/>
    <sheet name="AA B.2." sheetId="55" r:id="rId7"/>
    <sheet name="AA B.3." sheetId="74" r:id="rId8"/>
    <sheet name="AA B.4." sheetId="57" r:id="rId9"/>
    <sheet name="AA B.5." sheetId="75" r:id="rId10"/>
    <sheet name="AA B.6." sheetId="76" r:id="rId11"/>
    <sheet name="PPS C.1. " sheetId="60" r:id="rId12"/>
    <sheet name="PPS C.2. Complaint&amp;Grievance" sheetId="59" r:id="rId13"/>
    <sheet name="PPS C.2. Medicaid Appeals" sheetId="49" r:id="rId14"/>
    <sheet name="PPS C.3." sheetId="58" r:id="rId15"/>
    <sheet name="UOS D.1." sheetId="62" r:id="rId16"/>
    <sheet name="UOS D.2." sheetId="61" r:id="rId17"/>
    <sheet name="UOS D.3." sheetId="77" r:id="rId18"/>
    <sheet name="UOS D.4." sheetId="63" r:id="rId19"/>
    <sheet name="UOS D.5." sheetId="78" r:id="rId20"/>
    <sheet name="UOS D.6." sheetId="79" r:id="rId21"/>
    <sheet name="UOS D.7." sheetId="80" r:id="rId22"/>
    <sheet name="PDI F.1." sheetId="68" r:id="rId23"/>
    <sheet name="PDI  F.2. (1)" sheetId="69" r:id="rId24"/>
    <sheet name="PDI F.2. (2)" sheetId="81" r:id="rId25"/>
    <sheet name="PDI F.2. (3)" sheetId="84" r:id="rId26"/>
    <sheet name="HAS G.1." sheetId="70" r:id="rId27"/>
    <sheet name="Data Validation" sheetId="71" r:id="rId28"/>
  </sheets>
  <definedNames>
    <definedName name="County_Lookup">'Data Validation'!$A$17:$AF$22</definedName>
    <definedName name="LME_MCO">'Data Validation'!$A$6:$A$11</definedName>
    <definedName name="_xlnm.Print_Area" localSheetId="5">'AA B.1.'!$A$1:$G$27</definedName>
    <definedName name="_xlnm.Print_Area" localSheetId="23">'PDI  F.2. (1)'!$A$1:$K$53</definedName>
    <definedName name="_xlnm.Print_Area" localSheetId="13">'PPS C.2. Medicaid Appeals'!$A$1:$E$71</definedName>
    <definedName name="_xlnm.Print_Area" localSheetId="0">'Set-Up Worksheet'!$A$1:$N$18</definedName>
    <definedName name="_xlnm.Print_Titles" localSheetId="23">'PDI  F.2. (1)'!$1:$12</definedName>
    <definedName name="_xlnm.Print_Titles" localSheetId="24">'PDI F.2. (2)'!$1:$10</definedName>
    <definedName name="_xlnm.Print_Titles" localSheetId="25">'PDI F.2. (3)'!$1:$10</definedName>
    <definedName name="_xlnm.Print_Titles" localSheetId="13">'PPS C.2. Medicaid Appeals'!$12:$12</definedName>
    <definedName name="_xlnm.Print_Titles" localSheetId="18">'UOS D.4.'!$A:$A</definedName>
    <definedName name="_xlnm.Print_Titles" localSheetId="19">'UOS D.5.'!$A:$A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80" l="1"/>
  <c r="H46" i="80"/>
  <c r="F46" i="80"/>
  <c r="E46" i="80"/>
  <c r="C46" i="80"/>
  <c r="B46" i="80"/>
  <c r="H45" i="61" l="1"/>
  <c r="H44" i="61"/>
  <c r="H45" i="77"/>
  <c r="H44" i="77"/>
  <c r="I3" i="29" l="1"/>
  <c r="J6" i="29" l="1"/>
  <c r="H8" i="29"/>
  <c r="E8" i="29"/>
  <c r="H48" i="69" l="1"/>
  <c r="F48" i="69"/>
  <c r="D48" i="69"/>
  <c r="B48" i="69"/>
  <c r="J34" i="69"/>
  <c r="J48" i="69" s="1"/>
  <c r="J20" i="69"/>
  <c r="H82" i="81" l="1"/>
  <c r="H118" i="81" s="1"/>
  <c r="H46" i="81"/>
  <c r="I15" i="72" l="1"/>
  <c r="H15" i="72"/>
  <c r="G15" i="72"/>
  <c r="J32" i="69" l="1"/>
  <c r="J33" i="69"/>
  <c r="J18" i="69"/>
  <c r="J19" i="69"/>
  <c r="C21" i="52" l="1"/>
  <c r="C20" i="52"/>
  <c r="C21" i="53"/>
  <c r="C22" i="53"/>
  <c r="E16" i="52"/>
  <c r="E15" i="52"/>
  <c r="E17" i="52"/>
  <c r="E18" i="52"/>
  <c r="E16" i="53"/>
  <c r="E15" i="53"/>
  <c r="E17" i="53"/>
  <c r="E18" i="53"/>
  <c r="H82" i="84" l="1"/>
  <c r="H118" i="84" s="1"/>
  <c r="F82" i="84"/>
  <c r="F118" i="84" s="1"/>
  <c r="D82" i="84"/>
  <c r="D118" i="84" s="1"/>
  <c r="B82" i="84"/>
  <c r="H46" i="84"/>
  <c r="F46" i="84"/>
  <c r="D46" i="84"/>
  <c r="B46" i="84"/>
  <c r="D10" i="84"/>
  <c r="D8" i="84"/>
  <c r="D3" i="84"/>
  <c r="R82" i="81"/>
  <c r="R118" i="81" s="1"/>
  <c r="P82" i="81"/>
  <c r="P118" i="81" s="1"/>
  <c r="N82" i="81"/>
  <c r="N118" i="81" s="1"/>
  <c r="L82" i="81"/>
  <c r="L118" i="81" s="1"/>
  <c r="J82" i="81"/>
  <c r="J118" i="81" s="1"/>
  <c r="F82" i="81"/>
  <c r="F118" i="81" s="1"/>
  <c r="D82" i="81"/>
  <c r="D118" i="81" s="1"/>
  <c r="B82" i="81"/>
  <c r="R46" i="81"/>
  <c r="P46" i="81"/>
  <c r="N46" i="81"/>
  <c r="L46" i="81"/>
  <c r="J46" i="81"/>
  <c r="F46" i="81"/>
  <c r="D46" i="81"/>
  <c r="B46" i="81"/>
  <c r="D10" i="81"/>
  <c r="D8" i="81"/>
  <c r="D3" i="81"/>
  <c r="A116" i="81" l="1"/>
  <c r="A79" i="81"/>
  <c r="A42" i="81"/>
  <c r="A115" i="81"/>
  <c r="A78" i="81"/>
  <c r="A41" i="81"/>
  <c r="A114" i="81"/>
  <c r="A77" i="81"/>
  <c r="A113" i="81"/>
  <c r="A45" i="81"/>
  <c r="A81" i="81"/>
  <c r="A44" i="81"/>
  <c r="A117" i="81"/>
  <c r="H117" i="81" s="1"/>
  <c r="A80" i="81"/>
  <c r="A43" i="81"/>
  <c r="A81" i="84"/>
  <c r="A44" i="84"/>
  <c r="A117" i="84"/>
  <c r="A80" i="84"/>
  <c r="A43" i="84"/>
  <c r="A116" i="84"/>
  <c r="A79" i="84"/>
  <c r="A42" i="84"/>
  <c r="A115" i="84"/>
  <c r="A78" i="84"/>
  <c r="A41" i="84"/>
  <c r="A114" i="84"/>
  <c r="A77" i="84"/>
  <c r="A40" i="84"/>
  <c r="A113" i="84"/>
  <c r="A45" i="84"/>
  <c r="A112" i="84"/>
  <c r="A76" i="84"/>
  <c r="A112" i="81"/>
  <c r="A76" i="81"/>
  <c r="A40" i="81"/>
  <c r="A111" i="84"/>
  <c r="J82" i="84"/>
  <c r="A75" i="84"/>
  <c r="A39" i="84"/>
  <c r="A111" i="81"/>
  <c r="A75" i="81"/>
  <c r="A39" i="81"/>
  <c r="A110" i="84"/>
  <c r="A74" i="84"/>
  <c r="J46" i="84"/>
  <c r="E46" i="84" s="1"/>
  <c r="A38" i="84"/>
  <c r="A110" i="81"/>
  <c r="A74" i="81"/>
  <c r="A38" i="81"/>
  <c r="A109" i="84"/>
  <c r="A73" i="84"/>
  <c r="A32" i="84"/>
  <c r="J32" i="84" s="1"/>
  <c r="A37" i="84"/>
  <c r="A109" i="81"/>
  <c r="A73" i="81"/>
  <c r="A35" i="81"/>
  <c r="T35" i="81" s="1"/>
  <c r="A37" i="81"/>
  <c r="T46" i="81"/>
  <c r="I46" i="81" s="1"/>
  <c r="T82" i="81"/>
  <c r="I82" i="81" s="1"/>
  <c r="B118" i="81"/>
  <c r="A17" i="84"/>
  <c r="J17" i="84" s="1"/>
  <c r="A18" i="84"/>
  <c r="J18" i="84" s="1"/>
  <c r="A15" i="84"/>
  <c r="J15" i="84" s="1"/>
  <c r="A19" i="84"/>
  <c r="A16" i="84"/>
  <c r="J16" i="84" s="1"/>
  <c r="A20" i="84"/>
  <c r="J20" i="84" s="1"/>
  <c r="A21" i="84"/>
  <c r="J21" i="84" s="1"/>
  <c r="A22" i="84"/>
  <c r="J22" i="84" s="1"/>
  <c r="A23" i="84"/>
  <c r="J23" i="84" s="1"/>
  <c r="A24" i="84"/>
  <c r="J24" i="84" s="1"/>
  <c r="A25" i="84"/>
  <c r="J25" i="84" s="1"/>
  <c r="A26" i="84"/>
  <c r="J26" i="84" s="1"/>
  <c r="A27" i="84"/>
  <c r="J27" i="84" s="1"/>
  <c r="A28" i="84"/>
  <c r="J28" i="84" s="1"/>
  <c r="A29" i="84"/>
  <c r="J29" i="84" s="1"/>
  <c r="A30" i="84"/>
  <c r="J30" i="84" s="1"/>
  <c r="A31" i="84"/>
  <c r="J31" i="84" s="1"/>
  <c r="A105" i="84"/>
  <c r="A101" i="84"/>
  <c r="A97" i="84"/>
  <c r="A93" i="84"/>
  <c r="A89" i="84"/>
  <c r="A106" i="84"/>
  <c r="A102" i="84"/>
  <c r="A98" i="84"/>
  <c r="A94" i="84"/>
  <c r="A90" i="84"/>
  <c r="A107" i="84"/>
  <c r="A103" i="84"/>
  <c r="A99" i="84"/>
  <c r="A95" i="84"/>
  <c r="A108" i="84"/>
  <c r="A104" i="84"/>
  <c r="A100" i="84"/>
  <c r="A96" i="84"/>
  <c r="A92" i="84"/>
  <c r="A88" i="84"/>
  <c r="A72" i="84"/>
  <c r="A69" i="84"/>
  <c r="J69" i="84" s="1"/>
  <c r="A68" i="84"/>
  <c r="J68" i="84" s="1"/>
  <c r="A67" i="84"/>
  <c r="J67" i="84" s="1"/>
  <c r="A66" i="84"/>
  <c r="J66" i="84" s="1"/>
  <c r="A65" i="84"/>
  <c r="J65" i="84" s="1"/>
  <c r="A64" i="84"/>
  <c r="J64" i="84" s="1"/>
  <c r="A63" i="84"/>
  <c r="J63" i="84" s="1"/>
  <c r="A62" i="84"/>
  <c r="J62" i="84" s="1"/>
  <c r="A61" i="84"/>
  <c r="J61" i="84" s="1"/>
  <c r="A60" i="84"/>
  <c r="J60" i="84" s="1"/>
  <c r="A59" i="84"/>
  <c r="J59" i="84" s="1"/>
  <c r="A58" i="84"/>
  <c r="J58" i="84" s="1"/>
  <c r="A57" i="84"/>
  <c r="J57" i="84" s="1"/>
  <c r="A56" i="84"/>
  <c r="J56" i="84" s="1"/>
  <c r="A55" i="84"/>
  <c r="J55" i="84" s="1"/>
  <c r="A54" i="84"/>
  <c r="J54" i="84" s="1"/>
  <c r="A53" i="84"/>
  <c r="J53" i="84" s="1"/>
  <c r="A52" i="84"/>
  <c r="J52" i="84" s="1"/>
  <c r="A51" i="84"/>
  <c r="J51" i="84" s="1"/>
  <c r="A36" i="84"/>
  <c r="A35" i="84"/>
  <c r="A34" i="84"/>
  <c r="A33" i="84"/>
  <c r="J33" i="84" s="1"/>
  <c r="A71" i="84"/>
  <c r="A87" i="84"/>
  <c r="A70" i="84"/>
  <c r="A91" i="84"/>
  <c r="B118" i="84"/>
  <c r="A51" i="81"/>
  <c r="A87" i="81"/>
  <c r="H87" i="81" s="1"/>
  <c r="A88" i="81"/>
  <c r="H88" i="81" s="1"/>
  <c r="A89" i="81"/>
  <c r="H89" i="81" s="1"/>
  <c r="A90" i="81"/>
  <c r="H90" i="81" s="1"/>
  <c r="A91" i="81"/>
  <c r="H91" i="81" s="1"/>
  <c r="A92" i="81"/>
  <c r="H92" i="81" s="1"/>
  <c r="A93" i="81"/>
  <c r="H93" i="81" s="1"/>
  <c r="A94" i="81"/>
  <c r="H94" i="81" s="1"/>
  <c r="A95" i="81"/>
  <c r="H95" i="81" s="1"/>
  <c r="A96" i="81"/>
  <c r="H96" i="81" s="1"/>
  <c r="A97" i="81"/>
  <c r="H97" i="81" s="1"/>
  <c r="A98" i="81"/>
  <c r="H98" i="81" s="1"/>
  <c r="A99" i="81"/>
  <c r="H99" i="81" s="1"/>
  <c r="A100" i="81"/>
  <c r="H100" i="81" s="1"/>
  <c r="A101" i="81"/>
  <c r="H101" i="81" s="1"/>
  <c r="A102" i="81"/>
  <c r="H102" i="81" s="1"/>
  <c r="A103" i="81"/>
  <c r="H103" i="81" s="1"/>
  <c r="A104" i="81"/>
  <c r="H104" i="81" s="1"/>
  <c r="A105" i="81"/>
  <c r="H105" i="81" s="1"/>
  <c r="A106" i="81"/>
  <c r="H106" i="81" s="1"/>
  <c r="A107" i="81"/>
  <c r="H107" i="81" s="1"/>
  <c r="A108" i="81"/>
  <c r="H108" i="81" s="1"/>
  <c r="A52" i="81"/>
  <c r="A53" i="81"/>
  <c r="A54" i="81"/>
  <c r="A55" i="81"/>
  <c r="A56" i="81"/>
  <c r="A57" i="81"/>
  <c r="A58" i="81"/>
  <c r="A59" i="81"/>
  <c r="A60" i="81"/>
  <c r="A61" i="81"/>
  <c r="A62" i="81"/>
  <c r="A63" i="81"/>
  <c r="A64" i="81"/>
  <c r="A65" i="81"/>
  <c r="A66" i="81"/>
  <c r="A67" i="81"/>
  <c r="A68" i="81"/>
  <c r="A69" i="81"/>
  <c r="A70" i="81"/>
  <c r="A71" i="81"/>
  <c r="A72" i="81"/>
  <c r="A18" i="81"/>
  <c r="A22" i="81"/>
  <c r="A26" i="81"/>
  <c r="A30" i="81"/>
  <c r="A34" i="81"/>
  <c r="A17" i="81"/>
  <c r="A21" i="81"/>
  <c r="A25" i="81"/>
  <c r="A29" i="81"/>
  <c r="A33" i="81"/>
  <c r="A16" i="81"/>
  <c r="A20" i="81"/>
  <c r="A24" i="81"/>
  <c r="A28" i="81"/>
  <c r="A32" i="81"/>
  <c r="A36" i="81"/>
  <c r="A15" i="81"/>
  <c r="A19" i="81"/>
  <c r="A23" i="81"/>
  <c r="A27" i="81"/>
  <c r="A31" i="81"/>
  <c r="J47" i="69"/>
  <c r="J46" i="69"/>
  <c r="H52" i="69"/>
  <c r="H51" i="69"/>
  <c r="H50" i="69"/>
  <c r="H49" i="69"/>
  <c r="H47" i="69"/>
  <c r="H46" i="69"/>
  <c r="H45" i="69"/>
  <c r="H44" i="69"/>
  <c r="F52" i="69"/>
  <c r="F51" i="69"/>
  <c r="F50" i="69"/>
  <c r="F49" i="69"/>
  <c r="F47" i="69"/>
  <c r="F46" i="69"/>
  <c r="F45" i="69"/>
  <c r="F44" i="69"/>
  <c r="D52" i="69"/>
  <c r="D51" i="69"/>
  <c r="D50" i="69"/>
  <c r="D49" i="69"/>
  <c r="D47" i="69"/>
  <c r="D46" i="69"/>
  <c r="D45" i="69"/>
  <c r="D44" i="69"/>
  <c r="B45" i="69"/>
  <c r="B46" i="69"/>
  <c r="B47" i="69"/>
  <c r="B49" i="69"/>
  <c r="B50" i="69"/>
  <c r="B51" i="69"/>
  <c r="B52" i="69"/>
  <c r="B44" i="69"/>
  <c r="H39" i="69"/>
  <c r="F39" i="69"/>
  <c r="G34" i="69" s="1"/>
  <c r="D39" i="69"/>
  <c r="B39" i="69"/>
  <c r="C34" i="69" s="1"/>
  <c r="J38" i="69"/>
  <c r="J52" i="69" s="1"/>
  <c r="J37" i="69"/>
  <c r="J51" i="69" s="1"/>
  <c r="J36" i="69"/>
  <c r="J50" i="69" s="1"/>
  <c r="J35" i="69"/>
  <c r="J49" i="69" s="1"/>
  <c r="J31" i="69"/>
  <c r="J45" i="69" s="1"/>
  <c r="J30" i="69"/>
  <c r="H25" i="69"/>
  <c r="F25" i="69"/>
  <c r="D25" i="69"/>
  <c r="G14" i="68"/>
  <c r="F14" i="68"/>
  <c r="J46" i="80"/>
  <c r="G46" i="80"/>
  <c r="D46" i="80"/>
  <c r="C10" i="80"/>
  <c r="C8" i="80"/>
  <c r="C3" i="80"/>
  <c r="I46" i="79"/>
  <c r="J46" i="79" s="1"/>
  <c r="H46" i="79"/>
  <c r="F46" i="79"/>
  <c r="G46" i="79" s="1"/>
  <c r="E46" i="79"/>
  <c r="C46" i="79"/>
  <c r="D46" i="79" s="1"/>
  <c r="B46" i="79"/>
  <c r="C10" i="79"/>
  <c r="C8" i="79"/>
  <c r="C3" i="79"/>
  <c r="A45" i="79" l="1"/>
  <c r="A44" i="79"/>
  <c r="A43" i="79"/>
  <c r="A42" i="79"/>
  <c r="A41" i="79"/>
  <c r="A41" i="80"/>
  <c r="A45" i="80"/>
  <c r="A44" i="80"/>
  <c r="A43" i="80"/>
  <c r="A42" i="80"/>
  <c r="H112" i="84"/>
  <c r="F112" i="84"/>
  <c r="D112" i="84"/>
  <c r="B112" i="84"/>
  <c r="H116" i="84"/>
  <c r="F116" i="84"/>
  <c r="D116" i="84"/>
  <c r="B116" i="84"/>
  <c r="H113" i="84"/>
  <c r="F113" i="84"/>
  <c r="D113" i="84"/>
  <c r="B113" i="84"/>
  <c r="H114" i="84"/>
  <c r="F114" i="84"/>
  <c r="D114" i="84"/>
  <c r="B114" i="84"/>
  <c r="H115" i="84"/>
  <c r="F115" i="84"/>
  <c r="D115" i="84"/>
  <c r="B115" i="84"/>
  <c r="J77" i="84"/>
  <c r="G77" i="84" s="1"/>
  <c r="J78" i="84"/>
  <c r="E78" i="84" s="1"/>
  <c r="J76" i="84"/>
  <c r="I76" i="84" s="1"/>
  <c r="C79" i="84"/>
  <c r="J79" i="84"/>
  <c r="E79" i="84" s="1"/>
  <c r="G79" i="84"/>
  <c r="J80" i="84"/>
  <c r="E80" i="84" s="1"/>
  <c r="J40" i="84"/>
  <c r="I40" i="84" s="1"/>
  <c r="G40" i="84"/>
  <c r="E40" i="84"/>
  <c r="J41" i="84"/>
  <c r="G41" i="84" s="1"/>
  <c r="J42" i="84"/>
  <c r="E42" i="84" s="1"/>
  <c r="J43" i="84"/>
  <c r="C43" i="84" s="1"/>
  <c r="I43" i="84"/>
  <c r="J44" i="84"/>
  <c r="C44" i="84" s="1"/>
  <c r="K44" i="84" s="1"/>
  <c r="I44" i="84"/>
  <c r="G44" i="84"/>
  <c r="E44" i="84"/>
  <c r="J116" i="81"/>
  <c r="H116" i="81"/>
  <c r="R116" i="81"/>
  <c r="F116" i="81"/>
  <c r="P116" i="81"/>
  <c r="D116" i="81"/>
  <c r="N116" i="81"/>
  <c r="B116" i="81"/>
  <c r="L116" i="81"/>
  <c r="T115" i="81"/>
  <c r="H115" i="81"/>
  <c r="R115" i="81"/>
  <c r="F115" i="81"/>
  <c r="P115" i="81"/>
  <c r="D115" i="81"/>
  <c r="N115" i="81"/>
  <c r="B115" i="81"/>
  <c r="L115" i="81"/>
  <c r="J115" i="81"/>
  <c r="R114" i="81"/>
  <c r="F114" i="81"/>
  <c r="P114" i="81"/>
  <c r="D114" i="81"/>
  <c r="N114" i="81"/>
  <c r="B114" i="81"/>
  <c r="L114" i="81"/>
  <c r="J114" i="81"/>
  <c r="H114" i="81"/>
  <c r="P113" i="81"/>
  <c r="D113" i="81"/>
  <c r="N113" i="81"/>
  <c r="B113" i="81"/>
  <c r="L113" i="81"/>
  <c r="J113" i="81"/>
  <c r="H113" i="81"/>
  <c r="R113" i="81"/>
  <c r="F113" i="81"/>
  <c r="N112" i="81"/>
  <c r="B112" i="81"/>
  <c r="L112" i="81"/>
  <c r="J112" i="81"/>
  <c r="H112" i="81"/>
  <c r="R112" i="81"/>
  <c r="F112" i="81"/>
  <c r="P112" i="81"/>
  <c r="D112" i="81"/>
  <c r="T78" i="81"/>
  <c r="E78" i="81" s="1"/>
  <c r="C80" i="81"/>
  <c r="M80" i="81"/>
  <c r="T80" i="81"/>
  <c r="T116" i="81" s="1"/>
  <c r="S80" i="81"/>
  <c r="G80" i="81"/>
  <c r="Q79" i="81"/>
  <c r="O79" i="81"/>
  <c r="C79" i="81"/>
  <c r="M79" i="81"/>
  <c r="K79" i="81"/>
  <c r="T79" i="81"/>
  <c r="E79" i="81" s="1"/>
  <c r="U79" i="81" s="1"/>
  <c r="I79" i="81"/>
  <c r="S79" i="81"/>
  <c r="G79" i="81"/>
  <c r="T76" i="81"/>
  <c r="O76" i="81" s="1"/>
  <c r="K77" i="81"/>
  <c r="T77" i="81"/>
  <c r="C77" i="81" s="1"/>
  <c r="T41" i="81"/>
  <c r="I41" i="81" s="1"/>
  <c r="T42" i="81"/>
  <c r="S42" i="81" s="1"/>
  <c r="O46" i="81"/>
  <c r="M43" i="81"/>
  <c r="T43" i="81"/>
  <c r="I43" i="81" s="1"/>
  <c r="S43" i="81"/>
  <c r="G43" i="81"/>
  <c r="O43" i="81"/>
  <c r="M44" i="81"/>
  <c r="K44" i="81"/>
  <c r="T44" i="81"/>
  <c r="I44" i="81"/>
  <c r="S44" i="81"/>
  <c r="G44" i="81"/>
  <c r="Q44" i="81"/>
  <c r="U44" i="81" s="1"/>
  <c r="E44" i="81"/>
  <c r="O44" i="81"/>
  <c r="C44" i="81"/>
  <c r="T40" i="81"/>
  <c r="Q40" i="81" s="1"/>
  <c r="A40" i="80"/>
  <c r="A40" i="79"/>
  <c r="O82" i="81"/>
  <c r="A39" i="79"/>
  <c r="K39" i="79" s="1"/>
  <c r="I46" i="84"/>
  <c r="H111" i="84"/>
  <c r="F111" i="84"/>
  <c r="D111" i="84"/>
  <c r="B111" i="84"/>
  <c r="E75" i="84"/>
  <c r="J75" i="84"/>
  <c r="J111" i="84" s="1"/>
  <c r="G75" i="84"/>
  <c r="C46" i="84"/>
  <c r="J39" i="84"/>
  <c r="C39" i="84" s="1"/>
  <c r="L111" i="81"/>
  <c r="D111" i="81"/>
  <c r="J111" i="81"/>
  <c r="B111" i="81"/>
  <c r="P111" i="81"/>
  <c r="H111" i="81"/>
  <c r="R111" i="81"/>
  <c r="N111" i="81"/>
  <c r="F111" i="81"/>
  <c r="T75" i="81"/>
  <c r="K75" i="81" s="1"/>
  <c r="K46" i="81"/>
  <c r="Q46" i="81"/>
  <c r="T39" i="81"/>
  <c r="S39" i="81" s="1"/>
  <c r="E46" i="81"/>
  <c r="A39" i="80"/>
  <c r="A38" i="79"/>
  <c r="D38" i="79" s="1"/>
  <c r="B110" i="84"/>
  <c r="D110" i="84"/>
  <c r="H110" i="84"/>
  <c r="F110" i="84"/>
  <c r="G46" i="84"/>
  <c r="J74" i="84"/>
  <c r="I74" i="84" s="1"/>
  <c r="J38" i="84"/>
  <c r="C38" i="84" s="1"/>
  <c r="L110" i="81"/>
  <c r="D110" i="81"/>
  <c r="B110" i="81"/>
  <c r="R110" i="81"/>
  <c r="J110" i="81"/>
  <c r="P110" i="81"/>
  <c r="H110" i="81"/>
  <c r="N110" i="81"/>
  <c r="F110" i="81"/>
  <c r="T74" i="81"/>
  <c r="O74" i="81" s="1"/>
  <c r="T38" i="81"/>
  <c r="M38" i="81" s="1"/>
  <c r="A38" i="80"/>
  <c r="G32" i="84"/>
  <c r="I32" i="84"/>
  <c r="A37" i="79"/>
  <c r="L37" i="79" s="1"/>
  <c r="B109" i="84"/>
  <c r="H109" i="84"/>
  <c r="F109" i="84"/>
  <c r="D109" i="84"/>
  <c r="J73" i="84"/>
  <c r="I73" i="84" s="1"/>
  <c r="J37" i="84"/>
  <c r="I37" i="84" s="1"/>
  <c r="L109" i="81"/>
  <c r="D109" i="81"/>
  <c r="R109" i="81"/>
  <c r="J109" i="81"/>
  <c r="B109" i="81"/>
  <c r="P109" i="81"/>
  <c r="H109" i="81"/>
  <c r="N109" i="81"/>
  <c r="F109" i="81"/>
  <c r="T73" i="81"/>
  <c r="M73" i="81" s="1"/>
  <c r="M82" i="81"/>
  <c r="G35" i="81"/>
  <c r="S35" i="81"/>
  <c r="I35" i="81"/>
  <c r="O35" i="81"/>
  <c r="S46" i="81"/>
  <c r="G46" i="81"/>
  <c r="C35" i="81"/>
  <c r="K35" i="81"/>
  <c r="M46" i="81"/>
  <c r="C46" i="81"/>
  <c r="Q35" i="81"/>
  <c r="T37" i="81"/>
  <c r="M37" i="81" s="1"/>
  <c r="A35" i="80"/>
  <c r="G35" i="80" s="1"/>
  <c r="A37" i="80"/>
  <c r="G82" i="81"/>
  <c r="K82" i="81"/>
  <c r="G18" i="84"/>
  <c r="S82" i="81"/>
  <c r="Q82" i="81"/>
  <c r="T118" i="81"/>
  <c r="C82" i="81"/>
  <c r="E82" i="81"/>
  <c r="D53" i="69"/>
  <c r="E34" i="69"/>
  <c r="H53" i="69"/>
  <c r="I34" i="69"/>
  <c r="G24" i="69"/>
  <c r="G20" i="69"/>
  <c r="I24" i="69"/>
  <c r="I20" i="69"/>
  <c r="E22" i="69"/>
  <c r="E20" i="69"/>
  <c r="T23" i="81"/>
  <c r="I23" i="81" s="1"/>
  <c r="T32" i="81"/>
  <c r="I32" i="81" s="1"/>
  <c r="T16" i="81"/>
  <c r="I16" i="81" s="1"/>
  <c r="T25" i="81"/>
  <c r="I25" i="81" s="1"/>
  <c r="T30" i="81"/>
  <c r="I30" i="81" s="1"/>
  <c r="T71" i="81"/>
  <c r="I71" i="81" s="1"/>
  <c r="T67" i="81"/>
  <c r="I67" i="81" s="1"/>
  <c r="T63" i="81"/>
  <c r="I63" i="81" s="1"/>
  <c r="T59" i="81"/>
  <c r="I59" i="81" s="1"/>
  <c r="T55" i="81"/>
  <c r="I55" i="81" s="1"/>
  <c r="T19" i="81"/>
  <c r="I19" i="81" s="1"/>
  <c r="T28" i="81"/>
  <c r="I28" i="81" s="1"/>
  <c r="T45" i="81"/>
  <c r="I45" i="81" s="1"/>
  <c r="T21" i="81"/>
  <c r="I21" i="81" s="1"/>
  <c r="T26" i="81"/>
  <c r="I26" i="81" s="1"/>
  <c r="T70" i="81"/>
  <c r="I70" i="81" s="1"/>
  <c r="T66" i="81"/>
  <c r="I66" i="81" s="1"/>
  <c r="T62" i="81"/>
  <c r="I62" i="81" s="1"/>
  <c r="T58" i="81"/>
  <c r="I58" i="81" s="1"/>
  <c r="T54" i="81"/>
  <c r="I54" i="81" s="1"/>
  <c r="T31" i="81"/>
  <c r="I31" i="81" s="1"/>
  <c r="T24" i="81"/>
  <c r="I24" i="81" s="1"/>
  <c r="T33" i="81"/>
  <c r="I33" i="81" s="1"/>
  <c r="T17" i="81"/>
  <c r="I17" i="81" s="1"/>
  <c r="T22" i="81"/>
  <c r="I22" i="81" s="1"/>
  <c r="T81" i="81"/>
  <c r="I81" i="81" s="1"/>
  <c r="T69" i="81"/>
  <c r="I69" i="81" s="1"/>
  <c r="T65" i="81"/>
  <c r="I65" i="81" s="1"/>
  <c r="T61" i="81"/>
  <c r="I61" i="81" s="1"/>
  <c r="T57" i="81"/>
  <c r="I57" i="81" s="1"/>
  <c r="T53" i="81"/>
  <c r="I53" i="81" s="1"/>
  <c r="T15" i="81"/>
  <c r="I15" i="81" s="1"/>
  <c r="T27" i="81"/>
  <c r="I27" i="81" s="1"/>
  <c r="T36" i="81"/>
  <c r="I36" i="81" s="1"/>
  <c r="T20" i="81"/>
  <c r="I20" i="81" s="1"/>
  <c r="T29" i="81"/>
  <c r="I29" i="81" s="1"/>
  <c r="T34" i="81"/>
  <c r="I34" i="81" s="1"/>
  <c r="T18" i="81"/>
  <c r="I18" i="81" s="1"/>
  <c r="T72" i="81"/>
  <c r="T108" i="81" s="1"/>
  <c r="T68" i="81"/>
  <c r="I68" i="81" s="1"/>
  <c r="T64" i="81"/>
  <c r="I64" i="81" s="1"/>
  <c r="T60" i="81"/>
  <c r="I60" i="81" s="1"/>
  <c r="T56" i="81"/>
  <c r="I56" i="81" s="1"/>
  <c r="T52" i="81"/>
  <c r="I52" i="81" s="1"/>
  <c r="T51" i="81"/>
  <c r="I51" i="81" s="1"/>
  <c r="I17" i="84"/>
  <c r="J39" i="69"/>
  <c r="K33" i="69" s="1"/>
  <c r="G35" i="69"/>
  <c r="G31" i="69"/>
  <c r="G38" i="69"/>
  <c r="G30" i="69"/>
  <c r="G32" i="69"/>
  <c r="G37" i="69"/>
  <c r="G33" i="69"/>
  <c r="G36" i="69"/>
  <c r="J44" i="69"/>
  <c r="I38" i="69"/>
  <c r="I30" i="69"/>
  <c r="I33" i="69"/>
  <c r="I35" i="69"/>
  <c r="I31" i="69"/>
  <c r="I37" i="69"/>
  <c r="I36" i="69"/>
  <c r="I32" i="69"/>
  <c r="C37" i="69"/>
  <c r="C33" i="69"/>
  <c r="C36" i="69"/>
  <c r="C32" i="69"/>
  <c r="C35" i="69"/>
  <c r="C38" i="69"/>
  <c r="C30" i="69"/>
  <c r="C31" i="69"/>
  <c r="E33" i="69"/>
  <c r="E36" i="69"/>
  <c r="E32" i="69"/>
  <c r="E35" i="69"/>
  <c r="E31" i="69"/>
  <c r="E38" i="69"/>
  <c r="E30" i="69"/>
  <c r="E37" i="69"/>
  <c r="B53" i="69"/>
  <c r="F53" i="69"/>
  <c r="I20" i="84"/>
  <c r="G16" i="84"/>
  <c r="C16" i="84"/>
  <c r="E16" i="84"/>
  <c r="M35" i="81"/>
  <c r="E35" i="81"/>
  <c r="A18" i="80"/>
  <c r="J18" i="80" s="1"/>
  <c r="A34" i="80"/>
  <c r="J34" i="80" s="1"/>
  <c r="J70" i="84"/>
  <c r="I70" i="84" s="1"/>
  <c r="J45" i="84"/>
  <c r="E45" i="84" s="1"/>
  <c r="J72" i="84"/>
  <c r="E72" i="84" s="1"/>
  <c r="J19" i="84"/>
  <c r="E19" i="84" s="1"/>
  <c r="A22" i="80"/>
  <c r="J22" i="80" s="1"/>
  <c r="J81" i="84"/>
  <c r="E81" i="84" s="1"/>
  <c r="J34" i="84"/>
  <c r="I34" i="84" s="1"/>
  <c r="J35" i="84"/>
  <c r="I35" i="84" s="1"/>
  <c r="A24" i="80"/>
  <c r="L24" i="80" s="1"/>
  <c r="A16" i="80"/>
  <c r="L16" i="80" s="1"/>
  <c r="A26" i="80"/>
  <c r="J26" i="80" s="1"/>
  <c r="J71" i="84"/>
  <c r="E71" i="84" s="1"/>
  <c r="J36" i="84"/>
  <c r="C36" i="84" s="1"/>
  <c r="I17" i="69"/>
  <c r="I15" i="84"/>
  <c r="G15" i="84"/>
  <c r="C32" i="84"/>
  <c r="G20" i="84"/>
  <c r="G17" i="84"/>
  <c r="J118" i="84"/>
  <c r="G82" i="84"/>
  <c r="C82" i="84"/>
  <c r="E82" i="84"/>
  <c r="I82" i="84"/>
  <c r="D87" i="84"/>
  <c r="B87" i="84"/>
  <c r="F87" i="84"/>
  <c r="H87" i="84"/>
  <c r="I52" i="84"/>
  <c r="G60" i="84"/>
  <c r="I60" i="84"/>
  <c r="E60" i="84"/>
  <c r="C60" i="84"/>
  <c r="I68" i="84"/>
  <c r="E68" i="84"/>
  <c r="C68" i="84"/>
  <c r="F92" i="84"/>
  <c r="J92" i="84"/>
  <c r="D92" i="84"/>
  <c r="H92" i="84"/>
  <c r="B92" i="84"/>
  <c r="F108" i="84"/>
  <c r="J108" i="84"/>
  <c r="D108" i="84"/>
  <c r="B108" i="84"/>
  <c r="H108" i="84"/>
  <c r="D107" i="84"/>
  <c r="B107" i="84"/>
  <c r="H107" i="84"/>
  <c r="F107" i="84"/>
  <c r="B102" i="84"/>
  <c r="H102" i="84"/>
  <c r="F102" i="84"/>
  <c r="D102" i="84"/>
  <c r="H97" i="84"/>
  <c r="F97" i="84"/>
  <c r="D97" i="84"/>
  <c r="B97" i="84"/>
  <c r="C31" i="84"/>
  <c r="G31" i="84"/>
  <c r="E27" i="84"/>
  <c r="G27" i="84"/>
  <c r="C23" i="84"/>
  <c r="G23" i="84"/>
  <c r="E18" i="84"/>
  <c r="E32" i="84"/>
  <c r="D91" i="84"/>
  <c r="B91" i="84"/>
  <c r="F91" i="84"/>
  <c r="H91" i="84"/>
  <c r="I53" i="84"/>
  <c r="G61" i="84"/>
  <c r="J97" i="84"/>
  <c r="E61" i="84"/>
  <c r="C61" i="84"/>
  <c r="E65" i="84"/>
  <c r="C69" i="84"/>
  <c r="F96" i="84"/>
  <c r="J96" i="84"/>
  <c r="D96" i="84"/>
  <c r="B96" i="84"/>
  <c r="H96" i="84"/>
  <c r="D95" i="84"/>
  <c r="B95" i="84"/>
  <c r="H95" i="84"/>
  <c r="F95" i="84"/>
  <c r="B90" i="84"/>
  <c r="H90" i="84"/>
  <c r="D90" i="84"/>
  <c r="F90" i="84"/>
  <c r="B106" i="84"/>
  <c r="H106" i="84"/>
  <c r="F106" i="84"/>
  <c r="D106" i="84"/>
  <c r="H101" i="84"/>
  <c r="F101" i="84"/>
  <c r="J101" i="84"/>
  <c r="D101" i="84"/>
  <c r="B101" i="84"/>
  <c r="C30" i="84"/>
  <c r="E30" i="84"/>
  <c r="I30" i="84"/>
  <c r="G30" i="84"/>
  <c r="E22" i="84"/>
  <c r="C22" i="84"/>
  <c r="I22" i="84"/>
  <c r="C18" i="84"/>
  <c r="C33" i="84"/>
  <c r="G45" i="84"/>
  <c r="I54" i="84"/>
  <c r="E58" i="84"/>
  <c r="G62" i="84"/>
  <c r="C62" i="84"/>
  <c r="E66" i="84"/>
  <c r="C72" i="84"/>
  <c r="F100" i="84"/>
  <c r="J100" i="84"/>
  <c r="D100" i="84"/>
  <c r="B100" i="84"/>
  <c r="H100" i="84"/>
  <c r="D99" i="84"/>
  <c r="B99" i="84"/>
  <c r="H99" i="84"/>
  <c r="F99" i="84"/>
  <c r="B94" i="84"/>
  <c r="H94" i="84"/>
  <c r="F94" i="84"/>
  <c r="J94" i="84"/>
  <c r="D94" i="84"/>
  <c r="H89" i="84"/>
  <c r="F89" i="84"/>
  <c r="B89" i="84"/>
  <c r="D89" i="84"/>
  <c r="J89" i="84"/>
  <c r="H105" i="84"/>
  <c r="F105" i="84"/>
  <c r="J105" i="84"/>
  <c r="D105" i="84"/>
  <c r="B105" i="84"/>
  <c r="I29" i="84"/>
  <c r="E29" i="84"/>
  <c r="G29" i="84"/>
  <c r="E21" i="84"/>
  <c r="C21" i="84"/>
  <c r="I21" i="84"/>
  <c r="E20" i="84"/>
  <c r="E17" i="84"/>
  <c r="E15" i="84"/>
  <c r="I16" i="84"/>
  <c r="G34" i="84"/>
  <c r="J87" i="84"/>
  <c r="I55" i="84"/>
  <c r="J95" i="84"/>
  <c r="J99" i="84"/>
  <c r="C63" i="84"/>
  <c r="C67" i="84"/>
  <c r="F88" i="84"/>
  <c r="J88" i="84"/>
  <c r="D88" i="84"/>
  <c r="H88" i="84"/>
  <c r="B88" i="84"/>
  <c r="F104" i="84"/>
  <c r="J104" i="84"/>
  <c r="D104" i="84"/>
  <c r="B104" i="84"/>
  <c r="H104" i="84"/>
  <c r="D103" i="84"/>
  <c r="B103" i="84"/>
  <c r="H103" i="84"/>
  <c r="F103" i="84"/>
  <c r="B98" i="84"/>
  <c r="H98" i="84"/>
  <c r="F98" i="84"/>
  <c r="J98" i="84"/>
  <c r="D98" i="84"/>
  <c r="H93" i="84"/>
  <c r="F93" i="84"/>
  <c r="J93" i="84"/>
  <c r="D93" i="84"/>
  <c r="B93" i="84"/>
  <c r="H117" i="84"/>
  <c r="F117" i="84"/>
  <c r="D117" i="84"/>
  <c r="B117" i="84"/>
  <c r="E24" i="84"/>
  <c r="C24" i="84"/>
  <c r="C20" i="84"/>
  <c r="I18" i="84"/>
  <c r="C17" i="84"/>
  <c r="C15" i="84"/>
  <c r="F107" i="81"/>
  <c r="D107" i="81"/>
  <c r="B107" i="81"/>
  <c r="P107" i="81"/>
  <c r="L107" i="81"/>
  <c r="J107" i="81"/>
  <c r="R107" i="81"/>
  <c r="N107" i="81"/>
  <c r="P103" i="81"/>
  <c r="L103" i="81"/>
  <c r="J103" i="81"/>
  <c r="F103" i="81"/>
  <c r="D103" i="81"/>
  <c r="B103" i="81"/>
  <c r="R103" i="81"/>
  <c r="N103" i="81"/>
  <c r="J99" i="81"/>
  <c r="F99" i="81"/>
  <c r="D99" i="81"/>
  <c r="B99" i="81"/>
  <c r="R99" i="81"/>
  <c r="N99" i="81"/>
  <c r="P99" i="81"/>
  <c r="L99" i="81"/>
  <c r="R95" i="81"/>
  <c r="N95" i="81"/>
  <c r="J95" i="81"/>
  <c r="F95" i="81"/>
  <c r="D95" i="81"/>
  <c r="B95" i="81"/>
  <c r="P95" i="81"/>
  <c r="L95" i="81"/>
  <c r="J91" i="81"/>
  <c r="F91" i="81"/>
  <c r="D91" i="81"/>
  <c r="B91" i="81"/>
  <c r="P91" i="81"/>
  <c r="L91" i="81"/>
  <c r="R91" i="81"/>
  <c r="N91" i="81"/>
  <c r="P87" i="81"/>
  <c r="L87" i="81"/>
  <c r="J87" i="81"/>
  <c r="F87" i="81"/>
  <c r="D87" i="81"/>
  <c r="B87" i="81"/>
  <c r="N87" i="81"/>
  <c r="R87" i="81"/>
  <c r="R106" i="81"/>
  <c r="N106" i="81"/>
  <c r="F106" i="81"/>
  <c r="D106" i="81"/>
  <c r="B106" i="81"/>
  <c r="P106" i="81"/>
  <c r="J106" i="81"/>
  <c r="L106" i="81"/>
  <c r="P102" i="81"/>
  <c r="L102" i="81"/>
  <c r="J102" i="81"/>
  <c r="F102" i="81"/>
  <c r="D102" i="81"/>
  <c r="B102" i="81"/>
  <c r="R102" i="81"/>
  <c r="N102" i="81"/>
  <c r="P98" i="81"/>
  <c r="L98" i="81"/>
  <c r="J98" i="81"/>
  <c r="F98" i="81"/>
  <c r="D98" i="81"/>
  <c r="B98" i="81"/>
  <c r="R98" i="81"/>
  <c r="N98" i="81"/>
  <c r="R94" i="81"/>
  <c r="N94" i="81"/>
  <c r="J94" i="81"/>
  <c r="F94" i="81"/>
  <c r="D94" i="81"/>
  <c r="B94" i="81"/>
  <c r="P94" i="81"/>
  <c r="L94" i="81"/>
  <c r="R90" i="81"/>
  <c r="N90" i="81"/>
  <c r="J90" i="81"/>
  <c r="F90" i="81"/>
  <c r="D90" i="81"/>
  <c r="B90" i="81"/>
  <c r="L90" i="81"/>
  <c r="P90" i="81"/>
  <c r="R117" i="81"/>
  <c r="P117" i="81"/>
  <c r="N117" i="81"/>
  <c r="L117" i="81"/>
  <c r="J117" i="81"/>
  <c r="F117" i="81"/>
  <c r="D117" i="81"/>
  <c r="B117" i="81"/>
  <c r="R105" i="81"/>
  <c r="P105" i="81"/>
  <c r="N105" i="81"/>
  <c r="L105" i="81"/>
  <c r="J105" i="81"/>
  <c r="D105" i="81"/>
  <c r="B105" i="81"/>
  <c r="F105" i="81"/>
  <c r="R101" i="81"/>
  <c r="P101" i="81"/>
  <c r="N101" i="81"/>
  <c r="L101" i="81"/>
  <c r="F101" i="81"/>
  <c r="J101" i="81"/>
  <c r="D101" i="81"/>
  <c r="B101" i="81"/>
  <c r="R97" i="81"/>
  <c r="P97" i="81"/>
  <c r="N97" i="81"/>
  <c r="L97" i="81"/>
  <c r="J97" i="81"/>
  <c r="D97" i="81"/>
  <c r="B97" i="81"/>
  <c r="F97" i="81"/>
  <c r="R93" i="81"/>
  <c r="P93" i="81"/>
  <c r="N93" i="81"/>
  <c r="L93" i="81"/>
  <c r="J93" i="81"/>
  <c r="F93" i="81"/>
  <c r="D93" i="81"/>
  <c r="B93" i="81"/>
  <c r="R89" i="81"/>
  <c r="P89" i="81"/>
  <c r="N89" i="81"/>
  <c r="L89" i="81"/>
  <c r="J89" i="81"/>
  <c r="F89" i="81"/>
  <c r="D89" i="81"/>
  <c r="B89" i="81"/>
  <c r="P108" i="81"/>
  <c r="L108" i="81"/>
  <c r="J108" i="81"/>
  <c r="R108" i="81"/>
  <c r="N108" i="81"/>
  <c r="F108" i="81"/>
  <c r="D108" i="81"/>
  <c r="B108" i="81"/>
  <c r="R104" i="81"/>
  <c r="N104" i="81"/>
  <c r="P104" i="81"/>
  <c r="L104" i="81"/>
  <c r="J104" i="81"/>
  <c r="F104" i="81"/>
  <c r="D104" i="81"/>
  <c r="B104" i="81"/>
  <c r="R100" i="81"/>
  <c r="N100" i="81"/>
  <c r="L100" i="81"/>
  <c r="J100" i="81"/>
  <c r="F100" i="81"/>
  <c r="D100" i="81"/>
  <c r="B100" i="81"/>
  <c r="P100" i="81"/>
  <c r="P96" i="81"/>
  <c r="L96" i="81"/>
  <c r="R96" i="81"/>
  <c r="N96" i="81"/>
  <c r="J96" i="81"/>
  <c r="F96" i="81"/>
  <c r="D96" i="81"/>
  <c r="B96" i="81"/>
  <c r="P92" i="81"/>
  <c r="L92" i="81"/>
  <c r="R92" i="81"/>
  <c r="J92" i="81"/>
  <c r="F92" i="81"/>
  <c r="D92" i="81"/>
  <c r="B92" i="81"/>
  <c r="N92" i="81"/>
  <c r="R88" i="81"/>
  <c r="N88" i="81"/>
  <c r="P88" i="81"/>
  <c r="L88" i="81"/>
  <c r="J88" i="81"/>
  <c r="F88" i="81"/>
  <c r="D88" i="81"/>
  <c r="B88" i="81"/>
  <c r="M52" i="81"/>
  <c r="Q52" i="81"/>
  <c r="T96" i="81"/>
  <c r="O62" i="81"/>
  <c r="K52" i="81"/>
  <c r="M18" i="81"/>
  <c r="A20" i="80"/>
  <c r="L20" i="80" s="1"/>
  <c r="A30" i="80"/>
  <c r="J30" i="80" s="1"/>
  <c r="I16" i="69"/>
  <c r="I18" i="69"/>
  <c r="G18" i="69"/>
  <c r="E17" i="69"/>
  <c r="I21" i="69"/>
  <c r="I22" i="69"/>
  <c r="G16" i="69"/>
  <c r="G21" i="69"/>
  <c r="G17" i="69"/>
  <c r="G22" i="69"/>
  <c r="E18" i="69"/>
  <c r="E16" i="69"/>
  <c r="E21" i="69"/>
  <c r="I19" i="69"/>
  <c r="I23" i="69"/>
  <c r="G19" i="69"/>
  <c r="G23" i="69"/>
  <c r="E19" i="69"/>
  <c r="E23" i="69"/>
  <c r="E24" i="69"/>
  <c r="A17" i="80"/>
  <c r="A21" i="80"/>
  <c r="A25" i="80"/>
  <c r="A29" i="80"/>
  <c r="A33" i="80"/>
  <c r="A28" i="80"/>
  <c r="A32" i="80"/>
  <c r="A36" i="80"/>
  <c r="A15" i="80"/>
  <c r="A19" i="80"/>
  <c r="A23" i="80"/>
  <c r="A27" i="80"/>
  <c r="A31" i="80"/>
  <c r="A35" i="79"/>
  <c r="A31" i="79"/>
  <c r="A27" i="79"/>
  <c r="A23" i="79"/>
  <c r="A19" i="79"/>
  <c r="A15" i="79"/>
  <c r="A25" i="79"/>
  <c r="A36" i="79"/>
  <c r="A32" i="79"/>
  <c r="A28" i="79"/>
  <c r="A24" i="79"/>
  <c r="A20" i="79"/>
  <c r="A16" i="79"/>
  <c r="A33" i="79"/>
  <c r="A29" i="79"/>
  <c r="A21" i="79"/>
  <c r="A34" i="79"/>
  <c r="A30" i="79"/>
  <c r="A26" i="79"/>
  <c r="A22" i="79"/>
  <c r="A18" i="79"/>
  <c r="A17" i="79"/>
  <c r="U46" i="78"/>
  <c r="V46" i="78" s="1"/>
  <c r="T46" i="78"/>
  <c r="R46" i="78"/>
  <c r="S46" i="78" s="1"/>
  <c r="Q46" i="78"/>
  <c r="O46" i="78"/>
  <c r="P46" i="78" s="1"/>
  <c r="N46" i="78"/>
  <c r="L46" i="78"/>
  <c r="M46" i="78" s="1"/>
  <c r="K46" i="78"/>
  <c r="I46" i="78"/>
  <c r="J46" i="78" s="1"/>
  <c r="H46" i="78"/>
  <c r="F46" i="78"/>
  <c r="G46" i="78" s="1"/>
  <c r="E46" i="78"/>
  <c r="C46" i="78"/>
  <c r="D46" i="78" s="1"/>
  <c r="B46" i="78"/>
  <c r="C10" i="78"/>
  <c r="C8" i="78"/>
  <c r="C3" i="78"/>
  <c r="Q41" i="81" l="1"/>
  <c r="S41" i="81"/>
  <c r="C40" i="84"/>
  <c r="Q39" i="81"/>
  <c r="G42" i="81"/>
  <c r="G77" i="81"/>
  <c r="I42" i="81"/>
  <c r="I77" i="84"/>
  <c r="S38" i="81"/>
  <c r="K42" i="81"/>
  <c r="M77" i="81"/>
  <c r="T112" i="81"/>
  <c r="E75" i="81"/>
  <c r="O41" i="81"/>
  <c r="Q77" i="81"/>
  <c r="C42" i="84"/>
  <c r="C42" i="81"/>
  <c r="C76" i="81"/>
  <c r="O42" i="81"/>
  <c r="S75" i="81"/>
  <c r="I39" i="84"/>
  <c r="G40" i="81"/>
  <c r="E43" i="81"/>
  <c r="K43" i="81"/>
  <c r="E42" i="81"/>
  <c r="M42" i="81"/>
  <c r="I77" i="81"/>
  <c r="S76" i="81"/>
  <c r="K80" i="81"/>
  <c r="Q80" i="81"/>
  <c r="E43" i="84"/>
  <c r="K43" i="84" s="1"/>
  <c r="I41" i="84"/>
  <c r="G80" i="84"/>
  <c r="I79" i="84"/>
  <c r="K79" i="84" s="1"/>
  <c r="E76" i="84"/>
  <c r="C77" i="84"/>
  <c r="G75" i="81"/>
  <c r="I40" i="81"/>
  <c r="Q43" i="81"/>
  <c r="Q42" i="81"/>
  <c r="I78" i="81"/>
  <c r="G43" i="84"/>
  <c r="I80" i="84"/>
  <c r="G76" i="84"/>
  <c r="E77" i="84"/>
  <c r="J115" i="84"/>
  <c r="T114" i="81"/>
  <c r="C40" i="81"/>
  <c r="K40" i="81"/>
  <c r="K78" i="81"/>
  <c r="J116" i="84"/>
  <c r="T106" i="81"/>
  <c r="C34" i="84"/>
  <c r="G72" i="84"/>
  <c r="K39" i="81"/>
  <c r="I75" i="81"/>
  <c r="O40" i="81"/>
  <c r="M40" i="81"/>
  <c r="C43" i="81"/>
  <c r="U43" i="81" s="1"/>
  <c r="O77" i="81"/>
  <c r="I80" i="81"/>
  <c r="U80" i="81" s="1"/>
  <c r="O80" i="81"/>
  <c r="O78" i="81"/>
  <c r="C41" i="84"/>
  <c r="C80" i="84"/>
  <c r="C78" i="84"/>
  <c r="J113" i="84"/>
  <c r="C75" i="81"/>
  <c r="T111" i="81"/>
  <c r="E40" i="81"/>
  <c r="E80" i="81"/>
  <c r="Q78" i="81"/>
  <c r="E41" i="84"/>
  <c r="C76" i="84"/>
  <c r="K40" i="84"/>
  <c r="O39" i="81"/>
  <c r="E39" i="81"/>
  <c r="E76" i="81"/>
  <c r="G78" i="81"/>
  <c r="M78" i="81"/>
  <c r="T113" i="81"/>
  <c r="G42" i="84"/>
  <c r="G78" i="84"/>
  <c r="I74" i="81"/>
  <c r="I39" i="81"/>
  <c r="M39" i="81"/>
  <c r="M75" i="81"/>
  <c r="E39" i="84"/>
  <c r="K39" i="84" s="1"/>
  <c r="C75" i="84"/>
  <c r="S40" i="81"/>
  <c r="E41" i="81"/>
  <c r="K41" i="81"/>
  <c r="E77" i="81"/>
  <c r="K76" i="81"/>
  <c r="Q76" i="81"/>
  <c r="S78" i="81"/>
  <c r="C78" i="81"/>
  <c r="I42" i="84"/>
  <c r="I78" i="84"/>
  <c r="K78" i="84" s="1"/>
  <c r="J112" i="84"/>
  <c r="G74" i="81"/>
  <c r="C39" i="81"/>
  <c r="Q75" i="81"/>
  <c r="O75" i="81"/>
  <c r="G39" i="84"/>
  <c r="G41" i="81"/>
  <c r="M41" i="81"/>
  <c r="G76" i="81"/>
  <c r="M76" i="81"/>
  <c r="J114" i="84"/>
  <c r="G38" i="81"/>
  <c r="G39" i="81"/>
  <c r="I75" i="84"/>
  <c r="C41" i="81"/>
  <c r="S77" i="81"/>
  <c r="I76" i="81"/>
  <c r="A45" i="78"/>
  <c r="A44" i="78"/>
  <c r="A43" i="78"/>
  <c r="A42" i="78"/>
  <c r="A41" i="78"/>
  <c r="K46" i="84"/>
  <c r="K41" i="80"/>
  <c r="J41" i="80"/>
  <c r="G41" i="80"/>
  <c r="D41" i="80"/>
  <c r="L41" i="80"/>
  <c r="M41" i="80" s="1"/>
  <c r="J42" i="80"/>
  <c r="G42" i="80"/>
  <c r="D42" i="80"/>
  <c r="L42" i="80"/>
  <c r="M42" i="80" s="1"/>
  <c r="K42" i="80"/>
  <c r="G43" i="80"/>
  <c r="D43" i="80"/>
  <c r="L43" i="80"/>
  <c r="M43" i="80" s="1"/>
  <c r="K43" i="80"/>
  <c r="J43" i="80"/>
  <c r="D44" i="80"/>
  <c r="L44" i="80"/>
  <c r="M44" i="80" s="1"/>
  <c r="K44" i="80"/>
  <c r="J44" i="80"/>
  <c r="G44" i="80"/>
  <c r="L40" i="80"/>
  <c r="M40" i="80" s="1"/>
  <c r="K40" i="80"/>
  <c r="J40" i="80"/>
  <c r="G40" i="80"/>
  <c r="D40" i="80"/>
  <c r="D44" i="79"/>
  <c r="L44" i="79"/>
  <c r="M44" i="79" s="1"/>
  <c r="K44" i="79"/>
  <c r="J44" i="79"/>
  <c r="G44" i="79"/>
  <c r="K41" i="79"/>
  <c r="J41" i="79"/>
  <c r="G41" i="79"/>
  <c r="D41" i="79"/>
  <c r="L41" i="79"/>
  <c r="M41" i="79" s="1"/>
  <c r="J42" i="79"/>
  <c r="G42" i="79"/>
  <c r="D42" i="79"/>
  <c r="L42" i="79"/>
  <c r="M42" i="79" s="1"/>
  <c r="K42" i="79"/>
  <c r="G43" i="79"/>
  <c r="D43" i="79"/>
  <c r="M43" i="79"/>
  <c r="L43" i="79"/>
  <c r="K43" i="79"/>
  <c r="J43" i="79"/>
  <c r="L40" i="79"/>
  <c r="M40" i="79" s="1"/>
  <c r="K40" i="79"/>
  <c r="J40" i="79"/>
  <c r="G40" i="79"/>
  <c r="D40" i="79"/>
  <c r="A40" i="78"/>
  <c r="G39" i="79"/>
  <c r="D39" i="79"/>
  <c r="L39" i="79"/>
  <c r="M39" i="79" s="1"/>
  <c r="G16" i="80"/>
  <c r="J39" i="79"/>
  <c r="L38" i="79"/>
  <c r="M38" i="79" s="1"/>
  <c r="G38" i="79"/>
  <c r="K38" i="79"/>
  <c r="J38" i="79"/>
  <c r="L45" i="80"/>
  <c r="M45" i="80" s="1"/>
  <c r="D45" i="80"/>
  <c r="K45" i="80"/>
  <c r="J45" i="80"/>
  <c r="G45" i="80"/>
  <c r="A39" i="78"/>
  <c r="G38" i="84"/>
  <c r="J110" i="84"/>
  <c r="C74" i="84"/>
  <c r="C70" i="84"/>
  <c r="E37" i="84"/>
  <c r="E38" i="84"/>
  <c r="G74" i="84"/>
  <c r="E74" i="84"/>
  <c r="I38" i="84"/>
  <c r="C37" i="84"/>
  <c r="G81" i="84"/>
  <c r="Q22" i="81"/>
  <c r="G51" i="81"/>
  <c r="O38" i="81"/>
  <c r="C74" i="81"/>
  <c r="E38" i="81"/>
  <c r="E74" i="81"/>
  <c r="T110" i="81"/>
  <c r="M56" i="81"/>
  <c r="K53" i="81"/>
  <c r="S74" i="81"/>
  <c r="K74" i="81"/>
  <c r="E16" i="81"/>
  <c r="K67" i="81"/>
  <c r="O53" i="81"/>
  <c r="T89" i="81"/>
  <c r="E53" i="81"/>
  <c r="K38" i="81"/>
  <c r="Q38" i="81"/>
  <c r="Q74" i="81"/>
  <c r="M74" i="81"/>
  <c r="S45" i="81"/>
  <c r="K51" i="81"/>
  <c r="M51" i="81"/>
  <c r="C23" i="81"/>
  <c r="Q34" i="81"/>
  <c r="C45" i="81"/>
  <c r="T87" i="81"/>
  <c r="K73" i="81"/>
  <c r="C38" i="81"/>
  <c r="C31" i="81"/>
  <c r="M61" i="81"/>
  <c r="O51" i="81"/>
  <c r="Q51" i="81"/>
  <c r="E51" i="81"/>
  <c r="I38" i="81"/>
  <c r="C51" i="81"/>
  <c r="G38" i="80"/>
  <c r="D38" i="80"/>
  <c r="J38" i="80"/>
  <c r="L38" i="80"/>
  <c r="M38" i="80" s="1"/>
  <c r="K38" i="80"/>
  <c r="A38" i="78"/>
  <c r="M28" i="81"/>
  <c r="S54" i="81"/>
  <c r="E70" i="81"/>
  <c r="K70" i="81"/>
  <c r="O70" i="81"/>
  <c r="O37" i="81"/>
  <c r="C29" i="81"/>
  <c r="S70" i="81"/>
  <c r="G36" i="84"/>
  <c r="K37" i="81"/>
  <c r="J35" i="80"/>
  <c r="K35" i="80"/>
  <c r="D35" i="80"/>
  <c r="J37" i="79"/>
  <c r="K18" i="80"/>
  <c r="M37" i="79"/>
  <c r="L35" i="80"/>
  <c r="M35" i="80" s="1"/>
  <c r="D37" i="79"/>
  <c r="K37" i="79"/>
  <c r="G37" i="79"/>
  <c r="E70" i="84"/>
  <c r="I36" i="84"/>
  <c r="E34" i="84"/>
  <c r="I72" i="84"/>
  <c r="G70" i="84"/>
  <c r="J106" i="84"/>
  <c r="E36" i="84"/>
  <c r="J109" i="84"/>
  <c r="I81" i="84"/>
  <c r="C73" i="84"/>
  <c r="C81" i="84"/>
  <c r="G73" i="84"/>
  <c r="E73" i="84"/>
  <c r="J117" i="84"/>
  <c r="C45" i="84"/>
  <c r="G37" i="84"/>
  <c r="K20" i="84"/>
  <c r="I45" i="84"/>
  <c r="G71" i="84"/>
  <c r="C35" i="84"/>
  <c r="J107" i="84"/>
  <c r="M69" i="81"/>
  <c r="M67" i="81"/>
  <c r="G72" i="81"/>
  <c r="O30" i="81"/>
  <c r="Q27" i="81"/>
  <c r="M26" i="81"/>
  <c r="S19" i="81"/>
  <c r="O66" i="81"/>
  <c r="O59" i="81"/>
  <c r="G67" i="81"/>
  <c r="S53" i="81"/>
  <c r="G53" i="81"/>
  <c r="Q37" i="81"/>
  <c r="Q73" i="81"/>
  <c r="O73" i="81"/>
  <c r="C33" i="81"/>
  <c r="M58" i="81"/>
  <c r="S67" i="81"/>
  <c r="C72" i="81"/>
  <c r="C53" i="81"/>
  <c r="M53" i="81"/>
  <c r="Q53" i="81"/>
  <c r="E37" i="81"/>
  <c r="E73" i="81"/>
  <c r="T109" i="81"/>
  <c r="M81" i="81"/>
  <c r="E34" i="81"/>
  <c r="Q36" i="81"/>
  <c r="M34" i="81"/>
  <c r="C70" i="81"/>
  <c r="G70" i="81"/>
  <c r="E72" i="81"/>
  <c r="I37" i="81"/>
  <c r="S37" i="81"/>
  <c r="I73" i="81"/>
  <c r="S73" i="81"/>
  <c r="G73" i="81"/>
  <c r="S34" i="81"/>
  <c r="S52" i="81"/>
  <c r="K72" i="81"/>
  <c r="G37" i="81"/>
  <c r="C37" i="81"/>
  <c r="U46" i="81"/>
  <c r="C73" i="81"/>
  <c r="E32" i="81"/>
  <c r="M57" i="81"/>
  <c r="O55" i="81"/>
  <c r="O64" i="81"/>
  <c r="S72" i="81"/>
  <c r="O72" i="81"/>
  <c r="O52" i="81"/>
  <c r="I72" i="81"/>
  <c r="U35" i="81"/>
  <c r="C25" i="81"/>
  <c r="M20" i="81"/>
  <c r="E52" i="81"/>
  <c r="Q70" i="81"/>
  <c r="M70" i="81"/>
  <c r="S71" i="81"/>
  <c r="Q72" i="81"/>
  <c r="M72" i="81"/>
  <c r="G52" i="81"/>
  <c r="C52" i="81"/>
  <c r="T88" i="81"/>
  <c r="J37" i="80"/>
  <c r="G37" i="80"/>
  <c r="L37" i="80"/>
  <c r="M37" i="80" s="1"/>
  <c r="D37" i="80"/>
  <c r="K37" i="80"/>
  <c r="A35" i="78"/>
  <c r="M35" i="78" s="1"/>
  <c r="A37" i="78"/>
  <c r="M36" i="81"/>
  <c r="M17" i="81"/>
  <c r="O65" i="81"/>
  <c r="E81" i="81"/>
  <c r="K71" i="81"/>
  <c r="C19" i="84"/>
  <c r="C71" i="84"/>
  <c r="G35" i="84"/>
  <c r="I19" i="84"/>
  <c r="S36" i="81"/>
  <c r="Q24" i="81"/>
  <c r="Q21" i="81"/>
  <c r="Q81" i="81"/>
  <c r="G81" i="81"/>
  <c r="Q63" i="81"/>
  <c r="M71" i="81"/>
  <c r="M68" i="81"/>
  <c r="K17" i="84"/>
  <c r="I71" i="84"/>
  <c r="E35" i="84"/>
  <c r="G34" i="80"/>
  <c r="E36" i="81"/>
  <c r="M15" i="81"/>
  <c r="C81" i="81"/>
  <c r="O81" i="81"/>
  <c r="M63" i="81"/>
  <c r="G71" i="81"/>
  <c r="K16" i="84"/>
  <c r="K72" i="84"/>
  <c r="K16" i="80"/>
  <c r="D16" i="80"/>
  <c r="J16" i="80"/>
  <c r="M16" i="80"/>
  <c r="L34" i="80"/>
  <c r="M34" i="80" s="1"/>
  <c r="D34" i="80"/>
  <c r="K34" i="80"/>
  <c r="K24" i="80"/>
  <c r="L18" i="80"/>
  <c r="M18" i="80" s="1"/>
  <c r="L26" i="80"/>
  <c r="M26" i="80" s="1"/>
  <c r="K38" i="69"/>
  <c r="U82" i="81"/>
  <c r="L22" i="80"/>
  <c r="M22" i="80" s="1"/>
  <c r="K35" i="69"/>
  <c r="J53" i="69"/>
  <c r="K34" i="69"/>
  <c r="K30" i="69"/>
  <c r="K37" i="69"/>
  <c r="K36" i="69"/>
  <c r="K15" i="84"/>
  <c r="S51" i="81"/>
  <c r="G18" i="80"/>
  <c r="D18" i="80"/>
  <c r="K31" i="69"/>
  <c r="K32" i="69"/>
  <c r="G22" i="80"/>
  <c r="D22" i="80"/>
  <c r="G24" i="80"/>
  <c r="D24" i="80"/>
  <c r="J24" i="80"/>
  <c r="K22" i="80"/>
  <c r="M24" i="80"/>
  <c r="K45" i="81"/>
  <c r="Q45" i="81"/>
  <c r="K60" i="81"/>
  <c r="T117" i="81"/>
  <c r="T107" i="81"/>
  <c r="G34" i="81"/>
  <c r="O34" i="81"/>
  <c r="G36" i="81"/>
  <c r="O36" i="81"/>
  <c r="C36" i="81"/>
  <c r="E45" i="81"/>
  <c r="M45" i="81"/>
  <c r="C59" i="81"/>
  <c r="Q71" i="81"/>
  <c r="E71" i="81"/>
  <c r="O71" i="81"/>
  <c r="K30" i="84"/>
  <c r="G19" i="84"/>
  <c r="C34" i="81"/>
  <c r="K34" i="81"/>
  <c r="K36" i="81"/>
  <c r="G27" i="81"/>
  <c r="G45" i="81"/>
  <c r="O45" i="81"/>
  <c r="K81" i="81"/>
  <c r="S81" i="81"/>
  <c r="C71" i="81"/>
  <c r="K60" i="84"/>
  <c r="D26" i="80"/>
  <c r="G26" i="80"/>
  <c r="K26" i="80"/>
  <c r="G30" i="80"/>
  <c r="L30" i="80"/>
  <c r="M30" i="80" s="1"/>
  <c r="K20" i="80"/>
  <c r="I39" i="69"/>
  <c r="G39" i="69"/>
  <c r="E39" i="69"/>
  <c r="K82" i="84"/>
  <c r="K18" i="84"/>
  <c r="K32" i="84"/>
  <c r="J103" i="84"/>
  <c r="E67" i="84"/>
  <c r="G63" i="84"/>
  <c r="E55" i="84"/>
  <c r="G51" i="84"/>
  <c r="C29" i="84"/>
  <c r="K29" i="84" s="1"/>
  <c r="E54" i="84"/>
  <c r="E53" i="84"/>
  <c r="E23" i="84"/>
  <c r="E31" i="84"/>
  <c r="G68" i="84"/>
  <c r="K68" i="84" s="1"/>
  <c r="E52" i="84"/>
  <c r="I59" i="84"/>
  <c r="G55" i="84"/>
  <c r="G54" i="84"/>
  <c r="G53" i="84"/>
  <c r="I23" i="84"/>
  <c r="I31" i="84"/>
  <c r="G52" i="84"/>
  <c r="C55" i="84"/>
  <c r="C54" i="84"/>
  <c r="C53" i="84"/>
  <c r="C52" i="84"/>
  <c r="I58" i="84"/>
  <c r="J90" i="84"/>
  <c r="I57" i="84"/>
  <c r="J91" i="84"/>
  <c r="I64" i="84"/>
  <c r="E54" i="81"/>
  <c r="G54" i="81"/>
  <c r="G60" i="81"/>
  <c r="I28" i="84"/>
  <c r="I63" i="84"/>
  <c r="E59" i="84"/>
  <c r="G59" i="84"/>
  <c r="I25" i="84"/>
  <c r="C66" i="84"/>
  <c r="I62" i="84"/>
  <c r="C58" i="84"/>
  <c r="G58" i="84"/>
  <c r="G33" i="84"/>
  <c r="I33" i="84"/>
  <c r="I26" i="84"/>
  <c r="E69" i="84"/>
  <c r="I69" i="84"/>
  <c r="C65" i="84"/>
  <c r="I61" i="84"/>
  <c r="K61" i="84" s="1"/>
  <c r="E57" i="84"/>
  <c r="G57" i="84"/>
  <c r="C27" i="84"/>
  <c r="G64" i="84"/>
  <c r="E56" i="84"/>
  <c r="D30" i="80"/>
  <c r="Q54" i="81"/>
  <c r="C64" i="81"/>
  <c r="I24" i="84"/>
  <c r="G28" i="84"/>
  <c r="E28" i="84"/>
  <c r="I67" i="84"/>
  <c r="E51" i="84"/>
  <c r="I51" i="84"/>
  <c r="G25" i="84"/>
  <c r="E25" i="84"/>
  <c r="I66" i="84"/>
  <c r="G26" i="84"/>
  <c r="E26" i="84"/>
  <c r="I65" i="84"/>
  <c r="J102" i="84"/>
  <c r="E64" i="84"/>
  <c r="I56" i="84"/>
  <c r="G20" i="80"/>
  <c r="C30" i="81"/>
  <c r="D20" i="80"/>
  <c r="K30" i="80"/>
  <c r="Q30" i="81"/>
  <c r="C54" i="81"/>
  <c r="M59" i="81"/>
  <c r="G63" i="81"/>
  <c r="K56" i="81"/>
  <c r="S60" i="81"/>
  <c r="G24" i="84"/>
  <c r="C28" i="84"/>
  <c r="G67" i="84"/>
  <c r="E63" i="84"/>
  <c r="C59" i="84"/>
  <c r="C51" i="84"/>
  <c r="G21" i="84"/>
  <c r="K21" i="84" s="1"/>
  <c r="C25" i="84"/>
  <c r="G66" i="84"/>
  <c r="E62" i="84"/>
  <c r="E33" i="84"/>
  <c r="G22" i="84"/>
  <c r="K22" i="84" s="1"/>
  <c r="C26" i="84"/>
  <c r="G69" i="84"/>
  <c r="G65" i="84"/>
  <c r="C57" i="84"/>
  <c r="I27" i="84"/>
  <c r="C64" i="84"/>
  <c r="C56" i="84"/>
  <c r="G56" i="84"/>
  <c r="S61" i="81"/>
  <c r="K69" i="81"/>
  <c r="T104" i="81"/>
  <c r="T94" i="81"/>
  <c r="T99" i="81"/>
  <c r="T92" i="81"/>
  <c r="T100" i="81"/>
  <c r="T93" i="81"/>
  <c r="T101" i="81"/>
  <c r="T90" i="81"/>
  <c r="T98" i="81"/>
  <c r="T103" i="81"/>
  <c r="M20" i="80"/>
  <c r="S26" i="81"/>
  <c r="K61" i="81"/>
  <c r="G61" i="81"/>
  <c r="G69" i="81"/>
  <c r="Q67" i="81"/>
  <c r="E67" i="81"/>
  <c r="O67" i="81"/>
  <c r="Q56" i="81"/>
  <c r="Q60" i="81"/>
  <c r="E60" i="81"/>
  <c r="O60" i="81"/>
  <c r="E64" i="81"/>
  <c r="T95" i="81"/>
  <c r="J20" i="80"/>
  <c r="G26" i="81"/>
  <c r="Q59" i="81"/>
  <c r="E59" i="81"/>
  <c r="C67" i="81"/>
  <c r="S56" i="81"/>
  <c r="C60" i="81"/>
  <c r="M60" i="81"/>
  <c r="Q64" i="81"/>
  <c r="M64" i="81"/>
  <c r="T97" i="81"/>
  <c r="T105" i="81"/>
  <c r="T102" i="81"/>
  <c r="T91" i="81"/>
  <c r="G22" i="81"/>
  <c r="Q58" i="81"/>
  <c r="C62" i="81"/>
  <c r="M62" i="81"/>
  <c r="S30" i="81"/>
  <c r="K23" i="81"/>
  <c r="S29" i="81"/>
  <c r="O26" i="81"/>
  <c r="Q61" i="81"/>
  <c r="E61" i="81"/>
  <c r="O61" i="81"/>
  <c r="K62" i="81"/>
  <c r="S62" i="81"/>
  <c r="G62" i="81"/>
  <c r="K59" i="81"/>
  <c r="S59" i="81"/>
  <c r="G59" i="81"/>
  <c r="S63" i="81"/>
  <c r="O63" i="81"/>
  <c r="S22" i="81"/>
  <c r="Q57" i="81"/>
  <c r="C61" i="81"/>
  <c r="S69" i="81"/>
  <c r="Q62" i="81"/>
  <c r="E62" i="81"/>
  <c r="C55" i="81"/>
  <c r="K63" i="81"/>
  <c r="E63" i="81"/>
  <c r="C68" i="81"/>
  <c r="E23" i="81"/>
  <c r="Q23" i="81"/>
  <c r="E27" i="81"/>
  <c r="O27" i="81"/>
  <c r="O28" i="81"/>
  <c r="K57" i="81"/>
  <c r="S57" i="81"/>
  <c r="G57" i="81"/>
  <c r="C65" i="81"/>
  <c r="M65" i="81"/>
  <c r="K58" i="81"/>
  <c r="S58" i="81"/>
  <c r="G58" i="81"/>
  <c r="C66" i="81"/>
  <c r="M66" i="81"/>
  <c r="E55" i="81"/>
  <c r="G56" i="81"/>
  <c r="O57" i="81"/>
  <c r="O58" i="81"/>
  <c r="O56" i="81"/>
  <c r="K68" i="81"/>
  <c r="S68" i="81"/>
  <c r="G68" i="81"/>
  <c r="S23" i="81"/>
  <c r="C27" i="81"/>
  <c r="K33" i="81"/>
  <c r="C57" i="81"/>
  <c r="E57" i="81"/>
  <c r="K65" i="81"/>
  <c r="S65" i="81"/>
  <c r="G65" i="81"/>
  <c r="Q69" i="81"/>
  <c r="E69" i="81"/>
  <c r="O69" i="81"/>
  <c r="M54" i="81"/>
  <c r="O54" i="81"/>
  <c r="C58" i="81"/>
  <c r="E58" i="81"/>
  <c r="K66" i="81"/>
  <c r="S66" i="81"/>
  <c r="G66" i="81"/>
  <c r="K55" i="81"/>
  <c r="S55" i="81"/>
  <c r="G55" i="81"/>
  <c r="C63" i="81"/>
  <c r="C56" i="81"/>
  <c r="E56" i="81"/>
  <c r="K64" i="81"/>
  <c r="S64" i="81"/>
  <c r="G64" i="81"/>
  <c r="Q68" i="81"/>
  <c r="E68" i="81"/>
  <c r="O68" i="81"/>
  <c r="K30" i="81"/>
  <c r="K25" i="81"/>
  <c r="M23" i="81"/>
  <c r="M27" i="81"/>
  <c r="S27" i="81"/>
  <c r="O22" i="81"/>
  <c r="K31" i="81"/>
  <c r="S28" i="81"/>
  <c r="Q65" i="81"/>
  <c r="E65" i="81"/>
  <c r="C69" i="81"/>
  <c r="K54" i="81"/>
  <c r="Q66" i="81"/>
  <c r="E66" i="81"/>
  <c r="Q55" i="81"/>
  <c r="M55" i="81"/>
  <c r="E30" i="81"/>
  <c r="M30" i="81"/>
  <c r="S25" i="81"/>
  <c r="M25" i="81"/>
  <c r="S18" i="81"/>
  <c r="G29" i="81"/>
  <c r="O29" i="81"/>
  <c r="S20" i="81"/>
  <c r="K27" i="81"/>
  <c r="S33" i="81"/>
  <c r="M33" i="81"/>
  <c r="M31" i="81"/>
  <c r="G28" i="81"/>
  <c r="C28" i="81"/>
  <c r="G30" i="81"/>
  <c r="E25" i="81"/>
  <c r="Q25" i="81"/>
  <c r="K29" i="81"/>
  <c r="Q29" i="81"/>
  <c r="S17" i="81"/>
  <c r="E33" i="81"/>
  <c r="Q33" i="81"/>
  <c r="E31" i="81"/>
  <c r="Q31" i="81"/>
  <c r="S21" i="81"/>
  <c r="E29" i="81"/>
  <c r="M29" i="81"/>
  <c r="S31" i="81"/>
  <c r="S24" i="81"/>
  <c r="M24" i="81"/>
  <c r="C24" i="81"/>
  <c r="G24" i="81"/>
  <c r="O24" i="81"/>
  <c r="E24" i="81"/>
  <c r="K24" i="81"/>
  <c r="G16" i="81"/>
  <c r="G18" i="81"/>
  <c r="O18" i="81"/>
  <c r="G20" i="81"/>
  <c r="O20" i="81"/>
  <c r="C20" i="81"/>
  <c r="G17" i="81"/>
  <c r="O17" i="81"/>
  <c r="C17" i="81"/>
  <c r="G15" i="81"/>
  <c r="O15" i="81"/>
  <c r="C15" i="81"/>
  <c r="G25" i="81"/>
  <c r="O25" i="81"/>
  <c r="M16" i="81"/>
  <c r="S32" i="81"/>
  <c r="M32" i="81"/>
  <c r="G23" i="81"/>
  <c r="O23" i="81"/>
  <c r="C18" i="81"/>
  <c r="K18" i="81"/>
  <c r="Q18" i="81"/>
  <c r="K20" i="81"/>
  <c r="Q20" i="81"/>
  <c r="E22" i="81"/>
  <c r="M22" i="81"/>
  <c r="K17" i="81"/>
  <c r="Q17" i="81"/>
  <c r="K15" i="81"/>
  <c r="Q15" i="81"/>
  <c r="S15" i="81"/>
  <c r="C26" i="81"/>
  <c r="K26" i="81"/>
  <c r="Q26" i="81"/>
  <c r="E21" i="81"/>
  <c r="M21" i="81"/>
  <c r="K28" i="81"/>
  <c r="Q28" i="81"/>
  <c r="E19" i="81"/>
  <c r="M19" i="81"/>
  <c r="S16" i="81"/>
  <c r="O16" i="81"/>
  <c r="C16" i="81"/>
  <c r="G32" i="81"/>
  <c r="O32" i="81"/>
  <c r="C32" i="81"/>
  <c r="G21" i="81"/>
  <c r="O21" i="81"/>
  <c r="C21" i="81"/>
  <c r="G19" i="81"/>
  <c r="O19" i="81"/>
  <c r="C19" i="81"/>
  <c r="K16" i="81"/>
  <c r="Q16" i="81"/>
  <c r="K32" i="81"/>
  <c r="Q32" i="81"/>
  <c r="E18" i="81"/>
  <c r="E20" i="81"/>
  <c r="C22" i="81"/>
  <c r="K22" i="81"/>
  <c r="E17" i="81"/>
  <c r="G33" i="81"/>
  <c r="O33" i="81"/>
  <c r="E15" i="81"/>
  <c r="G31" i="81"/>
  <c r="O31" i="81"/>
  <c r="E26" i="81"/>
  <c r="K21" i="81"/>
  <c r="E28" i="81"/>
  <c r="K19" i="81"/>
  <c r="Q19" i="81"/>
  <c r="I25" i="69"/>
  <c r="G25" i="69"/>
  <c r="E25" i="69"/>
  <c r="K27" i="80"/>
  <c r="J27" i="80"/>
  <c r="G27" i="80"/>
  <c r="L27" i="80"/>
  <c r="M27" i="80" s="1"/>
  <c r="D27" i="80"/>
  <c r="K19" i="80"/>
  <c r="J19" i="80"/>
  <c r="G19" i="80"/>
  <c r="L19" i="80"/>
  <c r="M19" i="80" s="1"/>
  <c r="D19" i="80"/>
  <c r="G25" i="80"/>
  <c r="L25" i="80"/>
  <c r="M25" i="80" s="1"/>
  <c r="D25" i="80"/>
  <c r="K25" i="80"/>
  <c r="J25" i="80"/>
  <c r="G21" i="80"/>
  <c r="J21" i="80"/>
  <c r="L21" i="80"/>
  <c r="M21" i="80" s="1"/>
  <c r="D21" i="80"/>
  <c r="K21" i="80"/>
  <c r="G17" i="80"/>
  <c r="L17" i="80"/>
  <c r="M17" i="80" s="1"/>
  <c r="D17" i="80"/>
  <c r="K17" i="80"/>
  <c r="J17" i="80"/>
  <c r="L28" i="80"/>
  <c r="M28" i="80" s="1"/>
  <c r="D28" i="80"/>
  <c r="K28" i="80"/>
  <c r="J28" i="80"/>
  <c r="G28" i="80"/>
  <c r="G29" i="80"/>
  <c r="L29" i="80"/>
  <c r="M29" i="80" s="1"/>
  <c r="D29" i="80"/>
  <c r="K29" i="80"/>
  <c r="J29" i="80"/>
  <c r="K23" i="80"/>
  <c r="J23" i="80"/>
  <c r="G23" i="80"/>
  <c r="L23" i="80"/>
  <c r="M23" i="80" s="1"/>
  <c r="D23" i="80"/>
  <c r="K15" i="80"/>
  <c r="J15" i="80"/>
  <c r="G15" i="80"/>
  <c r="L15" i="80"/>
  <c r="D15" i="80"/>
  <c r="L32" i="80"/>
  <c r="M32" i="80" s="1"/>
  <c r="D32" i="80"/>
  <c r="K32" i="80"/>
  <c r="J32" i="80"/>
  <c r="G32" i="80"/>
  <c r="G33" i="80"/>
  <c r="L33" i="80"/>
  <c r="M33" i="80" s="1"/>
  <c r="D33" i="80"/>
  <c r="K33" i="80"/>
  <c r="J33" i="80"/>
  <c r="K31" i="80"/>
  <c r="J31" i="80"/>
  <c r="G31" i="80"/>
  <c r="L31" i="80"/>
  <c r="M31" i="80" s="1"/>
  <c r="D31" i="80"/>
  <c r="L36" i="80"/>
  <c r="M36" i="80" s="1"/>
  <c r="D36" i="80"/>
  <c r="K36" i="80"/>
  <c r="J36" i="80"/>
  <c r="G36" i="80"/>
  <c r="G39" i="80"/>
  <c r="L39" i="80"/>
  <c r="M39" i="80" s="1"/>
  <c r="D39" i="80"/>
  <c r="K39" i="80"/>
  <c r="J39" i="80"/>
  <c r="L26" i="79"/>
  <c r="M26" i="79" s="1"/>
  <c r="K26" i="79"/>
  <c r="L29" i="79"/>
  <c r="M29" i="79" s="1"/>
  <c r="K29" i="79"/>
  <c r="L20" i="79"/>
  <c r="M20" i="79" s="1"/>
  <c r="K20" i="79"/>
  <c r="K36" i="79"/>
  <c r="L36" i="79"/>
  <c r="M36" i="79" s="1"/>
  <c r="L23" i="79"/>
  <c r="M23" i="79" s="1"/>
  <c r="K23" i="79"/>
  <c r="L30" i="79"/>
  <c r="M30" i="79" s="1"/>
  <c r="K30" i="79"/>
  <c r="L33" i="79"/>
  <c r="M33" i="79" s="1"/>
  <c r="K33" i="79"/>
  <c r="L24" i="79"/>
  <c r="M24" i="79" s="1"/>
  <c r="K24" i="79"/>
  <c r="L25" i="79"/>
  <c r="M25" i="79" s="1"/>
  <c r="K25" i="79"/>
  <c r="L27" i="79"/>
  <c r="M27" i="79" s="1"/>
  <c r="K27" i="79"/>
  <c r="L18" i="79"/>
  <c r="M18" i="79" s="1"/>
  <c r="K18" i="79"/>
  <c r="L34" i="79"/>
  <c r="M34" i="79" s="1"/>
  <c r="K34" i="79"/>
  <c r="L45" i="79"/>
  <c r="M45" i="79" s="1"/>
  <c r="K45" i="79"/>
  <c r="K28" i="79"/>
  <c r="L28" i="79"/>
  <c r="M28" i="79" s="1"/>
  <c r="L15" i="79"/>
  <c r="M15" i="79" s="1"/>
  <c r="K15" i="79"/>
  <c r="L31" i="79"/>
  <c r="M31" i="79" s="1"/>
  <c r="K31" i="79"/>
  <c r="L17" i="79"/>
  <c r="M17" i="79" s="1"/>
  <c r="K17" i="79"/>
  <c r="L22" i="79"/>
  <c r="M22" i="79" s="1"/>
  <c r="K22" i="79"/>
  <c r="L21" i="79"/>
  <c r="M21" i="79" s="1"/>
  <c r="K21" i="79"/>
  <c r="L16" i="79"/>
  <c r="M16" i="79" s="1"/>
  <c r="K16" i="79"/>
  <c r="K32" i="79"/>
  <c r="L32" i="79"/>
  <c r="M32" i="79" s="1"/>
  <c r="L19" i="79"/>
  <c r="M19" i="79" s="1"/>
  <c r="K19" i="79"/>
  <c r="L35" i="79"/>
  <c r="M35" i="79" s="1"/>
  <c r="K35" i="79"/>
  <c r="J26" i="79"/>
  <c r="G26" i="79"/>
  <c r="D26" i="79"/>
  <c r="G29" i="79"/>
  <c r="D29" i="79"/>
  <c r="J29" i="79"/>
  <c r="D20" i="79"/>
  <c r="J20" i="79"/>
  <c r="G20" i="79"/>
  <c r="D36" i="79"/>
  <c r="J36" i="79"/>
  <c r="G36" i="79"/>
  <c r="J23" i="79"/>
  <c r="G23" i="79"/>
  <c r="D23" i="79"/>
  <c r="J30" i="79"/>
  <c r="G30" i="79"/>
  <c r="D30" i="79"/>
  <c r="G33" i="79"/>
  <c r="D33" i="79"/>
  <c r="J33" i="79"/>
  <c r="D24" i="79"/>
  <c r="J24" i="79"/>
  <c r="G24" i="79"/>
  <c r="G25" i="79"/>
  <c r="D25" i="79"/>
  <c r="J25" i="79"/>
  <c r="J27" i="79"/>
  <c r="G27" i="79"/>
  <c r="D27" i="79"/>
  <c r="J18" i="79"/>
  <c r="G18" i="79"/>
  <c r="D18" i="79"/>
  <c r="J34" i="79"/>
  <c r="G34" i="79"/>
  <c r="D34" i="79"/>
  <c r="G45" i="79"/>
  <c r="D45" i="79"/>
  <c r="J45" i="79"/>
  <c r="D28" i="79"/>
  <c r="J28" i="79"/>
  <c r="G28" i="79"/>
  <c r="J15" i="79"/>
  <c r="D15" i="79"/>
  <c r="G15" i="79"/>
  <c r="J31" i="79"/>
  <c r="G31" i="79"/>
  <c r="D31" i="79"/>
  <c r="G17" i="79"/>
  <c r="D17" i="79"/>
  <c r="J17" i="79"/>
  <c r="J22" i="79"/>
  <c r="G22" i="79"/>
  <c r="D22" i="79"/>
  <c r="G21" i="79"/>
  <c r="D21" i="79"/>
  <c r="J21" i="79"/>
  <c r="D16" i="79"/>
  <c r="G16" i="79"/>
  <c r="J16" i="79"/>
  <c r="D32" i="79"/>
  <c r="J32" i="79"/>
  <c r="G32" i="79"/>
  <c r="J19" i="79"/>
  <c r="D19" i="79"/>
  <c r="G19" i="79"/>
  <c r="J35" i="79"/>
  <c r="G35" i="79"/>
  <c r="D35" i="79"/>
  <c r="A18" i="78"/>
  <c r="A22" i="78"/>
  <c r="A26" i="78"/>
  <c r="A30" i="78"/>
  <c r="A34" i="78"/>
  <c r="A17" i="78"/>
  <c r="A21" i="78"/>
  <c r="A25" i="78"/>
  <c r="A29" i="78"/>
  <c r="A33" i="78"/>
  <c r="A20" i="78"/>
  <c r="A24" i="78"/>
  <c r="A28" i="78"/>
  <c r="A32" i="78"/>
  <c r="A36" i="78"/>
  <c r="A16" i="78"/>
  <c r="A15" i="78"/>
  <c r="A19" i="78"/>
  <c r="A23" i="78"/>
  <c r="A27" i="78"/>
  <c r="A31" i="78"/>
  <c r="U46" i="63"/>
  <c r="V46" i="63" s="1"/>
  <c r="T46" i="63"/>
  <c r="R46" i="63"/>
  <c r="S46" i="63" s="1"/>
  <c r="Q46" i="63"/>
  <c r="O46" i="63"/>
  <c r="P46" i="63" s="1"/>
  <c r="N46" i="63"/>
  <c r="L46" i="63"/>
  <c r="M46" i="63" s="1"/>
  <c r="K46" i="63"/>
  <c r="I46" i="63"/>
  <c r="J46" i="63" s="1"/>
  <c r="H46" i="63"/>
  <c r="F46" i="63"/>
  <c r="G46" i="63" s="1"/>
  <c r="E46" i="63"/>
  <c r="C46" i="63"/>
  <c r="D46" i="63" s="1"/>
  <c r="B46" i="63"/>
  <c r="K34" i="84" l="1"/>
  <c r="K77" i="84"/>
  <c r="U42" i="81"/>
  <c r="K42" i="84"/>
  <c r="K41" i="84"/>
  <c r="U77" i="81"/>
  <c r="U40" i="81"/>
  <c r="U76" i="81"/>
  <c r="K76" i="84"/>
  <c r="U75" i="81"/>
  <c r="K38" i="84"/>
  <c r="K37" i="84"/>
  <c r="K80" i="84"/>
  <c r="K75" i="84"/>
  <c r="U78" i="81"/>
  <c r="U74" i="81"/>
  <c r="U41" i="81"/>
  <c r="U39" i="81"/>
  <c r="P40" i="78"/>
  <c r="M40" i="78"/>
  <c r="J40" i="78"/>
  <c r="G40" i="78"/>
  <c r="V40" i="78"/>
  <c r="D40" i="78"/>
  <c r="S40" i="78"/>
  <c r="X40" i="78"/>
  <c r="Y40" i="78" s="1"/>
  <c r="W40" i="78"/>
  <c r="X44" i="78"/>
  <c r="J44" i="78"/>
  <c r="W44" i="78"/>
  <c r="G44" i="78"/>
  <c r="V44" i="78"/>
  <c r="P44" i="78"/>
  <c r="Y44" i="78"/>
  <c r="M44" i="78"/>
  <c r="D44" i="78"/>
  <c r="S44" i="78"/>
  <c r="W43" i="78"/>
  <c r="G43" i="78"/>
  <c r="V43" i="78"/>
  <c r="D43" i="78"/>
  <c r="S43" i="78"/>
  <c r="Y43" i="78"/>
  <c r="M43" i="78"/>
  <c r="X43" i="78"/>
  <c r="J43" i="78"/>
  <c r="P43" i="78"/>
  <c r="V42" i="78"/>
  <c r="D42" i="78"/>
  <c r="S42" i="78"/>
  <c r="P42" i="78"/>
  <c r="M42" i="78"/>
  <c r="X42" i="78"/>
  <c r="Y42" i="78" s="1"/>
  <c r="J42" i="78"/>
  <c r="W42" i="78"/>
  <c r="G42" i="78"/>
  <c r="S41" i="78"/>
  <c r="P41" i="78"/>
  <c r="M41" i="78"/>
  <c r="J41" i="78"/>
  <c r="W41" i="78"/>
  <c r="G41" i="78"/>
  <c r="V41" i="78"/>
  <c r="D41" i="78"/>
  <c r="X41" i="78"/>
  <c r="Y41" i="78" s="1"/>
  <c r="M15" i="80"/>
  <c r="L46" i="80"/>
  <c r="M46" i="80" s="1"/>
  <c r="K46" i="80"/>
  <c r="S39" i="78"/>
  <c r="G39" i="78"/>
  <c r="D39" i="78"/>
  <c r="W39" i="78"/>
  <c r="M39" i="78"/>
  <c r="V39" i="78"/>
  <c r="J39" i="78"/>
  <c r="X39" i="78"/>
  <c r="Y39" i="78" s="1"/>
  <c r="P39" i="78"/>
  <c r="W35" i="78"/>
  <c r="K81" i="84"/>
  <c r="K70" i="84"/>
  <c r="K74" i="84"/>
  <c r="K36" i="84"/>
  <c r="U51" i="81"/>
  <c r="U38" i="81"/>
  <c r="X38" i="78"/>
  <c r="Y38" i="78" s="1"/>
  <c r="P38" i="78"/>
  <c r="D38" i="78"/>
  <c r="V38" i="78"/>
  <c r="S38" i="78"/>
  <c r="W38" i="78"/>
  <c r="M38" i="78"/>
  <c r="J38" i="78"/>
  <c r="G38" i="78"/>
  <c r="U73" i="81"/>
  <c r="D35" i="78"/>
  <c r="S35" i="78"/>
  <c r="J35" i="78"/>
  <c r="P35" i="78"/>
  <c r="X35" i="78"/>
  <c r="Y35" i="78" s="1"/>
  <c r="V35" i="78"/>
  <c r="G35" i="78"/>
  <c r="U52" i="81"/>
  <c r="U53" i="81"/>
  <c r="K45" i="84"/>
  <c r="K63" i="84"/>
  <c r="K73" i="84"/>
  <c r="K19" i="84"/>
  <c r="K33" i="84"/>
  <c r="K59" i="84"/>
  <c r="K35" i="84"/>
  <c r="U70" i="81"/>
  <c r="U37" i="81"/>
  <c r="U72" i="81"/>
  <c r="U45" i="81"/>
  <c r="U31" i="81"/>
  <c r="U32" i="81"/>
  <c r="U33" i="81"/>
  <c r="U67" i="81"/>
  <c r="U81" i="81"/>
  <c r="X37" i="78"/>
  <c r="Y37" i="78" s="1"/>
  <c r="P37" i="78"/>
  <c r="D37" i="78"/>
  <c r="W37" i="78"/>
  <c r="M37" i="78"/>
  <c r="V37" i="78"/>
  <c r="J37" i="78"/>
  <c r="S37" i="78"/>
  <c r="G37" i="78"/>
  <c r="U63" i="81"/>
  <c r="K64" i="84"/>
  <c r="K51" i="84"/>
  <c r="U71" i="81"/>
  <c r="U34" i="81"/>
  <c r="K71" i="84"/>
  <c r="U69" i="81"/>
  <c r="U68" i="81"/>
  <c r="U36" i="81"/>
  <c r="U29" i="81"/>
  <c r="U21" i="81"/>
  <c r="U61" i="81"/>
  <c r="K62" i="84"/>
  <c r="K28" i="84"/>
  <c r="U25" i="81"/>
  <c r="U58" i="81"/>
  <c r="U23" i="81"/>
  <c r="U20" i="81"/>
  <c r="U56" i="81"/>
  <c r="U66" i="81"/>
  <c r="U62" i="81"/>
  <c r="U30" i="81"/>
  <c r="U17" i="81"/>
  <c r="U27" i="81"/>
  <c r="U65" i="81"/>
  <c r="U55" i="81"/>
  <c r="U64" i="81"/>
  <c r="K58" i="84"/>
  <c r="K52" i="84"/>
  <c r="U19" i="81"/>
  <c r="U26" i="81"/>
  <c r="U18" i="81"/>
  <c r="U15" i="81"/>
  <c r="U24" i="81"/>
  <c r="U60" i="81"/>
  <c r="K24" i="84"/>
  <c r="K53" i="84"/>
  <c r="U22" i="81"/>
  <c r="U16" i="81"/>
  <c r="U28" i="81"/>
  <c r="U57" i="81"/>
  <c r="K57" i="84"/>
  <c r="K25" i="84"/>
  <c r="U54" i="81"/>
  <c r="U59" i="81"/>
  <c r="K54" i="84"/>
  <c r="K31" i="84"/>
  <c r="K67" i="84"/>
  <c r="K23" i="84"/>
  <c r="K69" i="84"/>
  <c r="K56" i="84"/>
  <c r="K65" i="84"/>
  <c r="K66" i="84"/>
  <c r="K55" i="84"/>
  <c r="K27" i="84"/>
  <c r="K26" i="84"/>
  <c r="L46" i="79"/>
  <c r="M46" i="79" s="1"/>
  <c r="K46" i="79"/>
  <c r="W31" i="78"/>
  <c r="M31" i="78"/>
  <c r="V31" i="78"/>
  <c r="J31" i="78"/>
  <c r="S31" i="78"/>
  <c r="G31" i="78"/>
  <c r="X31" i="78"/>
  <c r="Y31" i="78" s="1"/>
  <c r="P31" i="78"/>
  <c r="D31" i="78"/>
  <c r="W15" i="78"/>
  <c r="M15" i="78"/>
  <c r="J15" i="78"/>
  <c r="P15" i="78"/>
  <c r="V15" i="78"/>
  <c r="S15" i="78"/>
  <c r="G15" i="78"/>
  <c r="X15" i="78"/>
  <c r="Y15" i="78" s="1"/>
  <c r="D15" i="78"/>
  <c r="X28" i="78"/>
  <c r="Y28" i="78" s="1"/>
  <c r="P28" i="78"/>
  <c r="D28" i="78"/>
  <c r="W28" i="78"/>
  <c r="M28" i="78"/>
  <c r="V28" i="78"/>
  <c r="J28" i="78"/>
  <c r="S28" i="78"/>
  <c r="G28" i="78"/>
  <c r="S33" i="78"/>
  <c r="G33" i="78"/>
  <c r="X33" i="78"/>
  <c r="Y33" i="78" s="1"/>
  <c r="P33" i="78"/>
  <c r="D33" i="78"/>
  <c r="W33" i="78"/>
  <c r="M33" i="78"/>
  <c r="V33" i="78"/>
  <c r="J33" i="78"/>
  <c r="S17" i="78"/>
  <c r="G17" i="78"/>
  <c r="X17" i="78"/>
  <c r="Y17" i="78" s="1"/>
  <c r="P17" i="78"/>
  <c r="V17" i="78"/>
  <c r="J17" i="78"/>
  <c r="D17" i="78"/>
  <c r="W17" i="78"/>
  <c r="M17" i="78"/>
  <c r="V22" i="78"/>
  <c r="J22" i="78"/>
  <c r="S22" i="78"/>
  <c r="G22" i="78"/>
  <c r="X22" i="78"/>
  <c r="Y22" i="78" s="1"/>
  <c r="P22" i="78"/>
  <c r="D22" i="78"/>
  <c r="W22" i="78"/>
  <c r="M22" i="78"/>
  <c r="X16" i="78"/>
  <c r="Y16" i="78" s="1"/>
  <c r="P16" i="78"/>
  <c r="D16" i="78"/>
  <c r="W16" i="78"/>
  <c r="S16" i="78"/>
  <c r="G16" i="78"/>
  <c r="M16" i="78"/>
  <c r="V16" i="78"/>
  <c r="J16" i="78"/>
  <c r="S29" i="78"/>
  <c r="G29" i="78"/>
  <c r="X29" i="78"/>
  <c r="Y29" i="78" s="1"/>
  <c r="P29" i="78"/>
  <c r="D29" i="78"/>
  <c r="W29" i="78"/>
  <c r="M29" i="78"/>
  <c r="V29" i="78"/>
  <c r="J29" i="78"/>
  <c r="V34" i="78"/>
  <c r="J34" i="78"/>
  <c r="S34" i="78"/>
  <c r="G34" i="78"/>
  <c r="X34" i="78"/>
  <c r="Y34" i="78" s="1"/>
  <c r="P34" i="78"/>
  <c r="D34" i="78"/>
  <c r="W34" i="78"/>
  <c r="M34" i="78"/>
  <c r="V18" i="78"/>
  <c r="J18" i="78"/>
  <c r="S18" i="78"/>
  <c r="W18" i="78"/>
  <c r="M18" i="78"/>
  <c r="G18" i="78"/>
  <c r="X18" i="78"/>
  <c r="Y18" i="78" s="1"/>
  <c r="P18" i="78"/>
  <c r="D18" i="78"/>
  <c r="W27" i="78"/>
  <c r="M27" i="78"/>
  <c r="V27" i="78"/>
  <c r="J27" i="78"/>
  <c r="S27" i="78"/>
  <c r="G27" i="78"/>
  <c r="X27" i="78"/>
  <c r="Y27" i="78" s="1"/>
  <c r="P27" i="78"/>
  <c r="D27" i="78"/>
  <c r="X24" i="78"/>
  <c r="Y24" i="78" s="1"/>
  <c r="P24" i="78"/>
  <c r="D24" i="78"/>
  <c r="W24" i="78"/>
  <c r="M24" i="78"/>
  <c r="V24" i="78"/>
  <c r="J24" i="78"/>
  <c r="S24" i="78"/>
  <c r="G24" i="78"/>
  <c r="W23" i="78"/>
  <c r="M23" i="78"/>
  <c r="V23" i="78"/>
  <c r="J23" i="78"/>
  <c r="S23" i="78"/>
  <c r="G23" i="78"/>
  <c r="X23" i="78"/>
  <c r="Y23" i="78" s="1"/>
  <c r="P23" i="78"/>
  <c r="D23" i="78"/>
  <c r="X36" i="78"/>
  <c r="Y36" i="78" s="1"/>
  <c r="P36" i="78"/>
  <c r="D36" i="78"/>
  <c r="W36" i="78"/>
  <c r="M36" i="78"/>
  <c r="V36" i="78"/>
  <c r="J36" i="78"/>
  <c r="S36" i="78"/>
  <c r="G36" i="78"/>
  <c r="X20" i="78"/>
  <c r="Y20" i="78" s="1"/>
  <c r="P20" i="78"/>
  <c r="D20" i="78"/>
  <c r="M20" i="78"/>
  <c r="G20" i="78"/>
  <c r="W20" i="78"/>
  <c r="V20" i="78"/>
  <c r="J20" i="78"/>
  <c r="S20" i="78"/>
  <c r="S25" i="78"/>
  <c r="G25" i="78"/>
  <c r="X25" i="78"/>
  <c r="Y25" i="78" s="1"/>
  <c r="P25" i="78"/>
  <c r="D25" i="78"/>
  <c r="W25" i="78"/>
  <c r="M25" i="78"/>
  <c r="V25" i="78"/>
  <c r="J25" i="78"/>
  <c r="V30" i="78"/>
  <c r="J30" i="78"/>
  <c r="S30" i="78"/>
  <c r="G30" i="78"/>
  <c r="X30" i="78"/>
  <c r="Y30" i="78" s="1"/>
  <c r="P30" i="78"/>
  <c r="D30" i="78"/>
  <c r="W30" i="78"/>
  <c r="M30" i="78"/>
  <c r="W19" i="78"/>
  <c r="M19" i="78"/>
  <c r="V19" i="78"/>
  <c r="P19" i="78"/>
  <c r="J19" i="78"/>
  <c r="S19" i="78"/>
  <c r="G19" i="78"/>
  <c r="X19" i="78"/>
  <c r="Y19" i="78" s="1"/>
  <c r="D19" i="78"/>
  <c r="X32" i="78"/>
  <c r="Y32" i="78" s="1"/>
  <c r="P32" i="78"/>
  <c r="D32" i="78"/>
  <c r="W32" i="78"/>
  <c r="M32" i="78"/>
  <c r="V32" i="78"/>
  <c r="J32" i="78"/>
  <c r="S32" i="78"/>
  <c r="G32" i="78"/>
  <c r="S45" i="78"/>
  <c r="G45" i="78"/>
  <c r="X45" i="78"/>
  <c r="Y45" i="78" s="1"/>
  <c r="P45" i="78"/>
  <c r="D45" i="78"/>
  <c r="W45" i="78"/>
  <c r="M45" i="78"/>
  <c r="V45" i="78"/>
  <c r="J45" i="78"/>
  <c r="S21" i="78"/>
  <c r="G21" i="78"/>
  <c r="X21" i="78"/>
  <c r="Y21" i="78" s="1"/>
  <c r="P21" i="78"/>
  <c r="D21" i="78"/>
  <c r="W21" i="78"/>
  <c r="M21" i="78"/>
  <c r="V21" i="78"/>
  <c r="J21" i="78"/>
  <c r="V26" i="78"/>
  <c r="J26" i="78"/>
  <c r="S26" i="78"/>
  <c r="G26" i="78"/>
  <c r="X26" i="78"/>
  <c r="Y26" i="78" s="1"/>
  <c r="P26" i="78"/>
  <c r="D26" i="78"/>
  <c r="W26" i="78"/>
  <c r="M26" i="78"/>
  <c r="I48" i="77"/>
  <c r="G48" i="77"/>
  <c r="E48" i="77"/>
  <c r="C48" i="77"/>
  <c r="I47" i="77"/>
  <c r="G47" i="77"/>
  <c r="E47" i="77"/>
  <c r="E49" i="77" s="1"/>
  <c r="C47" i="77"/>
  <c r="I46" i="77"/>
  <c r="G46" i="77"/>
  <c r="E46" i="77"/>
  <c r="C46" i="77"/>
  <c r="J45" i="77"/>
  <c r="F45" i="77"/>
  <c r="D45" i="77"/>
  <c r="J44" i="77"/>
  <c r="F44" i="77"/>
  <c r="D44" i="77"/>
  <c r="I43" i="77"/>
  <c r="G43" i="77"/>
  <c r="E43" i="77"/>
  <c r="C43" i="77"/>
  <c r="J42" i="77"/>
  <c r="H42" i="77"/>
  <c r="F42" i="77"/>
  <c r="D42" i="77"/>
  <c r="J41" i="77"/>
  <c r="H41" i="77"/>
  <c r="F41" i="77"/>
  <c r="D41" i="77"/>
  <c r="I40" i="77"/>
  <c r="G40" i="77"/>
  <c r="E40" i="77"/>
  <c r="C40" i="77"/>
  <c r="J39" i="77"/>
  <c r="H39" i="77"/>
  <c r="F39" i="77"/>
  <c r="D39" i="77"/>
  <c r="J38" i="77"/>
  <c r="H38" i="77"/>
  <c r="F38" i="77"/>
  <c r="D38" i="77"/>
  <c r="I37" i="77"/>
  <c r="G37" i="77"/>
  <c r="E37" i="77"/>
  <c r="C37" i="77"/>
  <c r="J36" i="77"/>
  <c r="H36" i="77"/>
  <c r="F36" i="77"/>
  <c r="D36" i="77"/>
  <c r="J35" i="77"/>
  <c r="H35" i="77"/>
  <c r="F35" i="77"/>
  <c r="D35" i="77"/>
  <c r="I34" i="77"/>
  <c r="G34" i="77"/>
  <c r="E34" i="77"/>
  <c r="C34" i="77"/>
  <c r="J33" i="77"/>
  <c r="H33" i="77"/>
  <c r="F33" i="77"/>
  <c r="D33" i="77"/>
  <c r="J32" i="77"/>
  <c r="H32" i="77"/>
  <c r="F32" i="77"/>
  <c r="D32" i="77"/>
  <c r="I31" i="77"/>
  <c r="G31" i="77"/>
  <c r="E31" i="77"/>
  <c r="C31" i="77"/>
  <c r="J30" i="77"/>
  <c r="H30" i="77"/>
  <c r="F30" i="77"/>
  <c r="D30" i="77"/>
  <c r="J29" i="77"/>
  <c r="H29" i="77"/>
  <c r="F29" i="77"/>
  <c r="D29" i="77"/>
  <c r="I28" i="77"/>
  <c r="G28" i="77"/>
  <c r="E28" i="77"/>
  <c r="C28" i="77"/>
  <c r="J27" i="77"/>
  <c r="H27" i="77"/>
  <c r="F27" i="77"/>
  <c r="D27" i="77"/>
  <c r="J26" i="77"/>
  <c r="H26" i="77"/>
  <c r="F26" i="77"/>
  <c r="D26" i="77"/>
  <c r="L22" i="77"/>
  <c r="J48" i="77" s="1"/>
  <c r="K22" i="77"/>
  <c r="J47" i="77" s="1"/>
  <c r="I22" i="77"/>
  <c r="H48" i="77" s="1"/>
  <c r="H22" i="77"/>
  <c r="H47" i="77" s="1"/>
  <c r="F22" i="77"/>
  <c r="F48" i="77" s="1"/>
  <c r="E22" i="77"/>
  <c r="F47" i="77" s="1"/>
  <c r="C22" i="77"/>
  <c r="D48" i="77" s="1"/>
  <c r="B22" i="77"/>
  <c r="D47" i="77" s="1"/>
  <c r="M21" i="77"/>
  <c r="J46" i="77" s="1"/>
  <c r="J21" i="77"/>
  <c r="H46" i="77" s="1"/>
  <c r="G21" i="77"/>
  <c r="F46" i="77" s="1"/>
  <c r="D21" i="77"/>
  <c r="D46" i="77" s="1"/>
  <c r="M20" i="77"/>
  <c r="J43" i="77" s="1"/>
  <c r="J20" i="77"/>
  <c r="G20" i="77"/>
  <c r="F43" i="77" s="1"/>
  <c r="D20" i="77"/>
  <c r="D43" i="77" s="1"/>
  <c r="M19" i="77"/>
  <c r="J40" i="77" s="1"/>
  <c r="J19" i="77"/>
  <c r="H40" i="77" s="1"/>
  <c r="G19" i="77"/>
  <c r="F40" i="77" s="1"/>
  <c r="D19" i="77"/>
  <c r="D40" i="77" s="1"/>
  <c r="M18" i="77"/>
  <c r="J37" i="77" s="1"/>
  <c r="J18" i="77"/>
  <c r="H37" i="77" s="1"/>
  <c r="G18" i="77"/>
  <c r="F37" i="77" s="1"/>
  <c r="D18" i="77"/>
  <c r="D37" i="77" s="1"/>
  <c r="M17" i="77"/>
  <c r="J34" i="77" s="1"/>
  <c r="J17" i="77"/>
  <c r="H34" i="77" s="1"/>
  <c r="G17" i="77"/>
  <c r="F34" i="77" s="1"/>
  <c r="D17" i="77"/>
  <c r="D34" i="77" s="1"/>
  <c r="M16" i="77"/>
  <c r="J31" i="77" s="1"/>
  <c r="J16" i="77"/>
  <c r="H31" i="77" s="1"/>
  <c r="G16" i="77"/>
  <c r="F31" i="77" s="1"/>
  <c r="D16" i="77"/>
  <c r="D31" i="77" s="1"/>
  <c r="M15" i="77"/>
  <c r="J28" i="77" s="1"/>
  <c r="J15" i="77"/>
  <c r="G15" i="77"/>
  <c r="F28" i="77" s="1"/>
  <c r="D15" i="77"/>
  <c r="D28" i="77" s="1"/>
  <c r="A11" i="77"/>
  <c r="C10" i="77"/>
  <c r="C8" i="77"/>
  <c r="C3" i="77"/>
  <c r="J45" i="61"/>
  <c r="J44" i="61"/>
  <c r="J42" i="61"/>
  <c r="J41" i="61"/>
  <c r="J39" i="61"/>
  <c r="J38" i="61"/>
  <c r="J36" i="61"/>
  <c r="J35" i="61"/>
  <c r="J33" i="61"/>
  <c r="J32" i="61"/>
  <c r="J30" i="61"/>
  <c r="J29" i="61"/>
  <c r="J27" i="61"/>
  <c r="J26" i="61"/>
  <c r="H42" i="61"/>
  <c r="H41" i="61"/>
  <c r="H39" i="61"/>
  <c r="H38" i="61"/>
  <c r="H36" i="61"/>
  <c r="H35" i="61"/>
  <c r="H33" i="61"/>
  <c r="H32" i="61"/>
  <c r="H30" i="61"/>
  <c r="H29" i="61"/>
  <c r="H27" i="61"/>
  <c r="H26" i="61"/>
  <c r="F45" i="61"/>
  <c r="F44" i="61"/>
  <c r="F42" i="61"/>
  <c r="F41" i="61"/>
  <c r="F39" i="61"/>
  <c r="F38" i="61"/>
  <c r="F36" i="61"/>
  <c r="F35" i="61"/>
  <c r="F33" i="61"/>
  <c r="F32" i="61"/>
  <c r="F30" i="61"/>
  <c r="F29" i="61"/>
  <c r="F27" i="61"/>
  <c r="F26" i="61"/>
  <c r="D45" i="61"/>
  <c r="D44" i="61"/>
  <c r="D42" i="61"/>
  <c r="D41" i="61"/>
  <c r="D39" i="61"/>
  <c r="D38" i="61"/>
  <c r="D36" i="61"/>
  <c r="D35" i="61"/>
  <c r="D33" i="61"/>
  <c r="D32" i="61"/>
  <c r="D30" i="61"/>
  <c r="D29" i="61"/>
  <c r="D27" i="61"/>
  <c r="D26" i="61"/>
  <c r="A11" i="61"/>
  <c r="D14" i="76"/>
  <c r="D14" i="74"/>
  <c r="D14" i="55"/>
  <c r="G18" i="33"/>
  <c r="F18" i="33"/>
  <c r="G17" i="33"/>
  <c r="F17" i="33"/>
  <c r="G16" i="33"/>
  <c r="F16" i="33"/>
  <c r="G15" i="33"/>
  <c r="F15" i="33"/>
  <c r="G14" i="33"/>
  <c r="F14" i="33"/>
  <c r="I16" i="73"/>
  <c r="H16" i="73"/>
  <c r="I15" i="73"/>
  <c r="H15" i="73"/>
  <c r="G15" i="73"/>
  <c r="I14" i="73"/>
  <c r="H14" i="73"/>
  <c r="I17" i="72"/>
  <c r="H17" i="72"/>
  <c r="I16" i="72"/>
  <c r="H16" i="72"/>
  <c r="I14" i="72"/>
  <c r="H14" i="72"/>
  <c r="E14" i="52"/>
  <c r="E19" i="53"/>
  <c r="E14" i="53"/>
  <c r="G49" i="77" l="1"/>
  <c r="C49" i="77"/>
  <c r="I49" i="77"/>
  <c r="J22" i="77"/>
  <c r="H49" i="77" s="1"/>
  <c r="K26" i="77"/>
  <c r="X46" i="78"/>
  <c r="Y46" i="78" s="1"/>
  <c r="W46" i="78"/>
  <c r="G22" i="77"/>
  <c r="F49" i="77" s="1"/>
  <c r="D22" i="77"/>
  <c r="D49" i="77" s="1"/>
  <c r="H28" i="77"/>
  <c r="H43" i="77"/>
  <c r="M22" i="77"/>
  <c r="J49" i="77" s="1"/>
  <c r="F43" i="62"/>
  <c r="F42" i="62"/>
  <c r="D43" i="62"/>
  <c r="D42" i="62"/>
  <c r="F40" i="62"/>
  <c r="F39" i="62"/>
  <c r="D40" i="62"/>
  <c r="D39" i="62"/>
  <c r="F37" i="62"/>
  <c r="F36" i="62"/>
  <c r="D37" i="62"/>
  <c r="D36" i="62"/>
  <c r="F34" i="62"/>
  <c r="F33" i="62"/>
  <c r="D34" i="62"/>
  <c r="D33" i="62"/>
  <c r="F31" i="62"/>
  <c r="F30" i="62"/>
  <c r="D31" i="62"/>
  <c r="D30" i="62"/>
  <c r="F28" i="62"/>
  <c r="F27" i="62"/>
  <c r="D28" i="62"/>
  <c r="D27" i="62"/>
  <c r="G43" i="62"/>
  <c r="G42" i="62"/>
  <c r="G40" i="62"/>
  <c r="G39" i="62"/>
  <c r="G37" i="62"/>
  <c r="G36" i="62"/>
  <c r="G34" i="62"/>
  <c r="G33" i="62"/>
  <c r="G31" i="62"/>
  <c r="G30" i="62"/>
  <c r="G28" i="62"/>
  <c r="G27" i="62"/>
  <c r="G25" i="62"/>
  <c r="G24" i="62"/>
  <c r="F25" i="62"/>
  <c r="F24" i="62"/>
  <c r="D25" i="62"/>
  <c r="D24" i="62"/>
  <c r="E46" i="62"/>
  <c r="E45" i="62"/>
  <c r="E44" i="62"/>
  <c r="C46" i="62"/>
  <c r="C45" i="62"/>
  <c r="C44" i="62"/>
  <c r="G44" i="62" s="1"/>
  <c r="E41" i="62"/>
  <c r="C41" i="62"/>
  <c r="E38" i="62"/>
  <c r="C38" i="62"/>
  <c r="G38" i="62" s="1"/>
  <c r="E35" i="62"/>
  <c r="C35" i="62"/>
  <c r="E32" i="62"/>
  <c r="C32" i="62"/>
  <c r="E29" i="62"/>
  <c r="C29" i="62"/>
  <c r="E26" i="62"/>
  <c r="C26" i="62"/>
  <c r="D20" i="62"/>
  <c r="F44" i="62" s="1"/>
  <c r="D19" i="62"/>
  <c r="D18" i="62"/>
  <c r="D17" i="62"/>
  <c r="D16" i="62"/>
  <c r="D15" i="62"/>
  <c r="D29" i="62" s="1"/>
  <c r="D14" i="62"/>
  <c r="C21" i="62"/>
  <c r="D44" i="62" l="1"/>
  <c r="E14" i="62"/>
  <c r="F41" i="62"/>
  <c r="G41" i="62"/>
  <c r="G35" i="62"/>
  <c r="F35" i="62"/>
  <c r="G32" i="62"/>
  <c r="G29" i="62"/>
  <c r="G46" i="62"/>
  <c r="F46" i="62"/>
  <c r="F26" i="62"/>
  <c r="G45" i="62"/>
  <c r="D38" i="62"/>
  <c r="D32" i="62"/>
  <c r="F38" i="62"/>
  <c r="D35" i="62"/>
  <c r="F29" i="62"/>
  <c r="D26" i="62"/>
  <c r="F32" i="62"/>
  <c r="G26" i="62"/>
  <c r="D41" i="62"/>
  <c r="D46" i="62"/>
  <c r="E47" i="62"/>
  <c r="C47" i="62"/>
  <c r="D21" i="62"/>
  <c r="E61" i="49"/>
  <c r="E62" i="49"/>
  <c r="E63" i="49"/>
  <c r="E64" i="49"/>
  <c r="E67" i="49"/>
  <c r="D67" i="49"/>
  <c r="C67" i="49"/>
  <c r="E54" i="49"/>
  <c r="E46" i="49"/>
  <c r="E38" i="49"/>
  <c r="E29" i="49"/>
  <c r="D22" i="49"/>
  <c r="C22" i="49"/>
  <c r="D66" i="49"/>
  <c r="C66" i="49"/>
  <c r="D59" i="49"/>
  <c r="C59" i="49"/>
  <c r="D58" i="49"/>
  <c r="C58" i="49"/>
  <c r="E55" i="49"/>
  <c r="E53" i="49"/>
  <c r="E52" i="49"/>
  <c r="E51" i="49"/>
  <c r="E50" i="49"/>
  <c r="E47" i="49"/>
  <c r="E45" i="49"/>
  <c r="E44" i="49"/>
  <c r="E43" i="49"/>
  <c r="E42" i="49"/>
  <c r="E39" i="49"/>
  <c r="E37" i="49"/>
  <c r="E36" i="49"/>
  <c r="E35" i="49"/>
  <c r="E34" i="49"/>
  <c r="E33" i="49"/>
  <c r="E30" i="49"/>
  <c r="E28" i="49"/>
  <c r="E27" i="49"/>
  <c r="E26" i="49"/>
  <c r="E25" i="49"/>
  <c r="E19" i="49"/>
  <c r="E18" i="49"/>
  <c r="E17" i="49"/>
  <c r="E16" i="49"/>
  <c r="E13" i="49"/>
  <c r="E22" i="49" s="1"/>
  <c r="D20" i="49"/>
  <c r="C20" i="49"/>
  <c r="G47" i="62" l="1"/>
  <c r="D47" i="62"/>
  <c r="F47" i="62"/>
  <c r="C68" i="49"/>
  <c r="D68" i="49"/>
  <c r="E20" i="49"/>
  <c r="E59" i="49"/>
  <c r="E58" i="49"/>
  <c r="B17" i="76"/>
  <c r="B16" i="76"/>
  <c r="C10" i="76"/>
  <c r="C8" i="76"/>
  <c r="C3" i="76"/>
  <c r="C10" i="75"/>
  <c r="C8" i="75"/>
  <c r="C3" i="75"/>
  <c r="B17" i="74"/>
  <c r="B16" i="74"/>
  <c r="C10" i="74"/>
  <c r="C8" i="74"/>
  <c r="C3" i="74"/>
  <c r="B17" i="55"/>
  <c r="B16" i="55"/>
  <c r="B22" i="33"/>
  <c r="B21" i="33"/>
  <c r="D19" i="33"/>
  <c r="E19" i="33"/>
  <c r="G19" i="33" s="1"/>
  <c r="C19" i="73"/>
  <c r="C18" i="73"/>
  <c r="C10" i="73"/>
  <c r="C8" i="73"/>
  <c r="C3" i="73"/>
  <c r="C20" i="72"/>
  <c r="C19" i="72"/>
  <c r="E68" i="49" l="1"/>
  <c r="E66" i="49"/>
  <c r="C10" i="72"/>
  <c r="C8" i="72"/>
  <c r="C3" i="72"/>
  <c r="C10" i="33" l="1"/>
  <c r="C8" i="33"/>
  <c r="C3" i="33"/>
  <c r="C10" i="55"/>
  <c r="C8" i="55"/>
  <c r="C3" i="55"/>
  <c r="C10" i="57"/>
  <c r="C8" i="57"/>
  <c r="C3" i="57"/>
  <c r="C10" i="60"/>
  <c r="C8" i="60"/>
  <c r="C3" i="60"/>
  <c r="C10" i="59"/>
  <c r="C8" i="59"/>
  <c r="C3" i="59"/>
  <c r="C10" i="49"/>
  <c r="C8" i="49"/>
  <c r="C3" i="49"/>
  <c r="C10" i="58"/>
  <c r="C8" i="58"/>
  <c r="C3" i="58"/>
  <c r="C10" i="62"/>
  <c r="C8" i="62"/>
  <c r="C3" i="62"/>
  <c r="C10" i="61"/>
  <c r="C8" i="61"/>
  <c r="C3" i="61"/>
  <c r="C10" i="63"/>
  <c r="C8" i="63"/>
  <c r="C3" i="63"/>
  <c r="C10" i="68"/>
  <c r="C8" i="68"/>
  <c r="C3" i="68"/>
  <c r="C10" i="69"/>
  <c r="C8" i="69"/>
  <c r="C3" i="69"/>
  <c r="C10" i="70"/>
  <c r="C8" i="70"/>
  <c r="C3" i="70"/>
  <c r="C10" i="52"/>
  <c r="C8" i="52"/>
  <c r="C3" i="52"/>
  <c r="C3" i="53"/>
  <c r="C10" i="53"/>
  <c r="C8" i="53"/>
  <c r="J12" i="29"/>
  <c r="J11" i="29"/>
  <c r="J10" i="29"/>
  <c r="J9" i="29"/>
  <c r="A44" i="63" l="1"/>
  <c r="A43" i="63"/>
  <c r="A42" i="63"/>
  <c r="A41" i="63"/>
  <c r="A45" i="63"/>
  <c r="A40" i="63"/>
  <c r="A39" i="63"/>
  <c r="W39" i="63" s="1"/>
  <c r="A38" i="63"/>
  <c r="W38" i="63" s="1"/>
  <c r="A37" i="63"/>
  <c r="P37" i="63" s="1"/>
  <c r="A36" i="63"/>
  <c r="A32" i="63"/>
  <c r="A28" i="63"/>
  <c r="A24" i="63"/>
  <c r="A16" i="63"/>
  <c r="A35" i="63"/>
  <c r="A31" i="63"/>
  <c r="A27" i="63"/>
  <c r="A23" i="63"/>
  <c r="A19" i="63"/>
  <c r="A34" i="63"/>
  <c r="A30" i="63"/>
  <c r="A26" i="63"/>
  <c r="A22" i="63"/>
  <c r="A18" i="63"/>
  <c r="A33" i="63"/>
  <c r="A29" i="63"/>
  <c r="A25" i="63"/>
  <c r="A21" i="63"/>
  <c r="A17" i="63"/>
  <c r="A20" i="63"/>
  <c r="A15" i="63"/>
  <c r="P40" i="63" l="1"/>
  <c r="M40" i="63"/>
  <c r="X40" i="63"/>
  <c r="Y40" i="63" s="1"/>
  <c r="J40" i="63"/>
  <c r="W40" i="63"/>
  <c r="S40" i="63"/>
  <c r="G40" i="63"/>
  <c r="V40" i="63"/>
  <c r="D40" i="63"/>
  <c r="X44" i="63"/>
  <c r="Y44" i="63" s="1"/>
  <c r="J44" i="63"/>
  <c r="G44" i="63"/>
  <c r="V44" i="63"/>
  <c r="D44" i="63"/>
  <c r="S44" i="63"/>
  <c r="W44" i="63"/>
  <c r="P44" i="63"/>
  <c r="M44" i="63"/>
  <c r="W43" i="63"/>
  <c r="G43" i="63"/>
  <c r="V43" i="63"/>
  <c r="D43" i="63"/>
  <c r="S43" i="63"/>
  <c r="P43" i="63"/>
  <c r="M43" i="63"/>
  <c r="X43" i="63"/>
  <c r="Y43" i="63" s="1"/>
  <c r="J43" i="63"/>
  <c r="V42" i="63"/>
  <c r="D42" i="63"/>
  <c r="S42" i="63"/>
  <c r="P42" i="63"/>
  <c r="M42" i="63"/>
  <c r="G42" i="63"/>
  <c r="X42" i="63"/>
  <c r="Y42" i="63" s="1"/>
  <c r="J42" i="63"/>
  <c r="W42" i="63"/>
  <c r="S41" i="63"/>
  <c r="P41" i="63"/>
  <c r="M41" i="63"/>
  <c r="J41" i="63"/>
  <c r="X41" i="63"/>
  <c r="Y41" i="63" s="1"/>
  <c r="V41" i="63"/>
  <c r="W41" i="63"/>
  <c r="G41" i="63"/>
  <c r="D41" i="63"/>
  <c r="D39" i="63"/>
  <c r="S39" i="63"/>
  <c r="V39" i="63"/>
  <c r="G39" i="63"/>
  <c r="P39" i="63"/>
  <c r="J39" i="63"/>
  <c r="X39" i="63"/>
  <c r="Y39" i="63" s="1"/>
  <c r="M39" i="63"/>
  <c r="S38" i="63"/>
  <c r="V38" i="63"/>
  <c r="M38" i="63"/>
  <c r="D38" i="63"/>
  <c r="J38" i="63"/>
  <c r="P38" i="63"/>
  <c r="X38" i="63"/>
  <c r="Y38" i="63" s="1"/>
  <c r="G38" i="63"/>
  <c r="X37" i="63"/>
  <c r="Y37" i="63" s="1"/>
  <c r="S37" i="63"/>
  <c r="J37" i="63"/>
  <c r="M37" i="63"/>
  <c r="G37" i="63"/>
  <c r="W37" i="63"/>
  <c r="D37" i="63"/>
  <c r="V37" i="63"/>
  <c r="X21" i="63"/>
  <c r="Y21" i="63" s="1"/>
  <c r="S21" i="63"/>
  <c r="G21" i="63"/>
  <c r="V21" i="63"/>
  <c r="J21" i="63"/>
  <c r="M21" i="63"/>
  <c r="W21" i="63"/>
  <c r="P21" i="63"/>
  <c r="D21" i="63"/>
  <c r="X45" i="63"/>
  <c r="Y45" i="63" s="1"/>
  <c r="S45" i="63"/>
  <c r="G45" i="63"/>
  <c r="V45" i="63"/>
  <c r="J45" i="63"/>
  <c r="M45" i="63"/>
  <c r="W45" i="63"/>
  <c r="P45" i="63"/>
  <c r="D45" i="63"/>
  <c r="V30" i="63"/>
  <c r="J30" i="63"/>
  <c r="M30" i="63"/>
  <c r="W30" i="63"/>
  <c r="P30" i="63"/>
  <c r="D30" i="63"/>
  <c r="X30" i="63"/>
  <c r="Y30" i="63" s="1"/>
  <c r="S30" i="63"/>
  <c r="G30" i="63"/>
  <c r="M27" i="63"/>
  <c r="W27" i="63"/>
  <c r="P27" i="63"/>
  <c r="D27" i="63"/>
  <c r="X27" i="63"/>
  <c r="Y27" i="63" s="1"/>
  <c r="S27" i="63"/>
  <c r="G27" i="63"/>
  <c r="V27" i="63"/>
  <c r="J27" i="63"/>
  <c r="W24" i="63"/>
  <c r="P24" i="63"/>
  <c r="D24" i="63"/>
  <c r="J24" i="63"/>
  <c r="X24" i="63"/>
  <c r="Y24" i="63" s="1"/>
  <c r="S24" i="63"/>
  <c r="G24" i="63"/>
  <c r="V24" i="63"/>
  <c r="M24" i="63"/>
  <c r="M15" i="63"/>
  <c r="D15" i="63"/>
  <c r="G15" i="63"/>
  <c r="W15" i="63"/>
  <c r="P15" i="63"/>
  <c r="X15" i="63"/>
  <c r="Y15" i="63" s="1"/>
  <c r="S15" i="63"/>
  <c r="V15" i="63"/>
  <c r="J15" i="63"/>
  <c r="X25" i="63"/>
  <c r="Y25" i="63" s="1"/>
  <c r="S25" i="63"/>
  <c r="G25" i="63"/>
  <c r="V25" i="63"/>
  <c r="J25" i="63"/>
  <c r="M25" i="63"/>
  <c r="W25" i="63"/>
  <c r="P25" i="63"/>
  <c r="D25" i="63"/>
  <c r="V18" i="63"/>
  <c r="J18" i="63"/>
  <c r="M18" i="63"/>
  <c r="W18" i="63"/>
  <c r="P18" i="63"/>
  <c r="X18" i="63"/>
  <c r="Y18" i="63" s="1"/>
  <c r="S18" i="63"/>
  <c r="G18" i="63"/>
  <c r="D18" i="63"/>
  <c r="V34" i="63"/>
  <c r="J34" i="63"/>
  <c r="M34" i="63"/>
  <c r="W34" i="63"/>
  <c r="P34" i="63"/>
  <c r="X34" i="63"/>
  <c r="Y34" i="63" s="1"/>
  <c r="S34" i="63"/>
  <c r="G34" i="63"/>
  <c r="D34" i="63"/>
  <c r="M31" i="63"/>
  <c r="D31" i="63"/>
  <c r="W31" i="63"/>
  <c r="P31" i="63"/>
  <c r="G31" i="63"/>
  <c r="X31" i="63"/>
  <c r="Y31" i="63" s="1"/>
  <c r="S31" i="63"/>
  <c r="V31" i="63"/>
  <c r="J31" i="63"/>
  <c r="W28" i="63"/>
  <c r="P28" i="63"/>
  <c r="D28" i="63"/>
  <c r="X28" i="63"/>
  <c r="Y28" i="63" s="1"/>
  <c r="S28" i="63"/>
  <c r="G28" i="63"/>
  <c r="V28" i="63"/>
  <c r="J28" i="63"/>
  <c r="M28" i="63"/>
  <c r="W20" i="63"/>
  <c r="P20" i="63"/>
  <c r="D20" i="63"/>
  <c r="X20" i="63"/>
  <c r="Y20" i="63" s="1"/>
  <c r="S20" i="63"/>
  <c r="G20" i="63"/>
  <c r="V20" i="63"/>
  <c r="J20" i="63"/>
  <c r="M20" i="63"/>
  <c r="X29" i="63"/>
  <c r="Y29" i="63" s="1"/>
  <c r="S29" i="63"/>
  <c r="G29" i="63"/>
  <c r="V29" i="63"/>
  <c r="J29" i="63"/>
  <c r="M29" i="63"/>
  <c r="W29" i="63"/>
  <c r="P29" i="63"/>
  <c r="D29" i="63"/>
  <c r="V22" i="63"/>
  <c r="J22" i="63"/>
  <c r="D22" i="63"/>
  <c r="M22" i="63"/>
  <c r="W22" i="63"/>
  <c r="P22" i="63"/>
  <c r="X22" i="63"/>
  <c r="Y22" i="63" s="1"/>
  <c r="S22" i="63"/>
  <c r="G22" i="63"/>
  <c r="M19" i="63"/>
  <c r="W19" i="63"/>
  <c r="P19" i="63"/>
  <c r="D19" i="63"/>
  <c r="G19" i="63"/>
  <c r="X19" i="63"/>
  <c r="Y19" i="63" s="1"/>
  <c r="S19" i="63"/>
  <c r="V19" i="63"/>
  <c r="J19" i="63"/>
  <c r="M35" i="63"/>
  <c r="G35" i="63"/>
  <c r="W35" i="63"/>
  <c r="P35" i="63"/>
  <c r="D35" i="63"/>
  <c r="X35" i="63"/>
  <c r="Y35" i="63" s="1"/>
  <c r="S35" i="63"/>
  <c r="V35" i="63"/>
  <c r="J35" i="63"/>
  <c r="W32" i="63"/>
  <c r="P32" i="63"/>
  <c r="D32" i="63"/>
  <c r="X32" i="63"/>
  <c r="Y32" i="63" s="1"/>
  <c r="S32" i="63"/>
  <c r="G32" i="63"/>
  <c r="V32" i="63"/>
  <c r="J32" i="63"/>
  <c r="M32" i="63"/>
  <c r="X17" i="63"/>
  <c r="Y17" i="63" s="1"/>
  <c r="S17" i="63"/>
  <c r="G17" i="63"/>
  <c r="V17" i="63"/>
  <c r="J17" i="63"/>
  <c r="M17" i="63"/>
  <c r="W17" i="63"/>
  <c r="P17" i="63"/>
  <c r="D17" i="63"/>
  <c r="X33" i="63"/>
  <c r="Y33" i="63" s="1"/>
  <c r="S33" i="63"/>
  <c r="G33" i="63"/>
  <c r="V33" i="63"/>
  <c r="J33" i="63"/>
  <c r="M33" i="63"/>
  <c r="W33" i="63"/>
  <c r="P33" i="63"/>
  <c r="D33" i="63"/>
  <c r="V26" i="63"/>
  <c r="J26" i="63"/>
  <c r="M26" i="63"/>
  <c r="D26" i="63"/>
  <c r="W26" i="63"/>
  <c r="P26" i="63"/>
  <c r="X26" i="63"/>
  <c r="Y26" i="63" s="1"/>
  <c r="S26" i="63"/>
  <c r="G26" i="63"/>
  <c r="M23" i="63"/>
  <c r="D23" i="63"/>
  <c r="G23" i="63"/>
  <c r="W23" i="63"/>
  <c r="P23" i="63"/>
  <c r="X23" i="63"/>
  <c r="Y23" i="63" s="1"/>
  <c r="S23" i="63"/>
  <c r="V23" i="63"/>
  <c r="J23" i="63"/>
  <c r="W16" i="63"/>
  <c r="P16" i="63"/>
  <c r="D16" i="63"/>
  <c r="X16" i="63"/>
  <c r="Y16" i="63" s="1"/>
  <c r="S16" i="63"/>
  <c r="G16" i="63"/>
  <c r="V16" i="63"/>
  <c r="J16" i="63"/>
  <c r="M16" i="63"/>
  <c r="W36" i="63"/>
  <c r="P36" i="63"/>
  <c r="D36" i="63"/>
  <c r="X36" i="63"/>
  <c r="Y36" i="63" s="1"/>
  <c r="S36" i="63"/>
  <c r="G36" i="63"/>
  <c r="V36" i="63"/>
  <c r="J36" i="63"/>
  <c r="M36" i="63"/>
  <c r="J16" i="69"/>
  <c r="J17" i="69"/>
  <c r="J21" i="69"/>
  <c r="J22" i="69"/>
  <c r="J23" i="69"/>
  <c r="J24" i="69"/>
  <c r="B25" i="69"/>
  <c r="C20" i="69" s="1"/>
  <c r="C16" i="68"/>
  <c r="C35" i="68"/>
  <c r="C36" i="68"/>
  <c r="C19" i="68"/>
  <c r="C22" i="68"/>
  <c r="C25" i="68"/>
  <c r="C28" i="68"/>
  <c r="C31" i="68"/>
  <c r="C34" i="68"/>
  <c r="B21" i="62"/>
  <c r="I47" i="61"/>
  <c r="I48" i="61"/>
  <c r="M15" i="61"/>
  <c r="J28" i="61" s="1"/>
  <c r="M16" i="61"/>
  <c r="J31" i="61" s="1"/>
  <c r="M17" i="61"/>
  <c r="J34" i="61" s="1"/>
  <c r="M18" i="61"/>
  <c r="J37" i="61" s="1"/>
  <c r="M19" i="61"/>
  <c r="J40" i="61" s="1"/>
  <c r="M20" i="61"/>
  <c r="J43" i="61" s="1"/>
  <c r="M21" i="61"/>
  <c r="J46" i="61" s="1"/>
  <c r="G47" i="61"/>
  <c r="G48" i="61"/>
  <c r="J15" i="61"/>
  <c r="H28" i="61" s="1"/>
  <c r="J16" i="61"/>
  <c r="H31" i="61" s="1"/>
  <c r="J17" i="61"/>
  <c r="H34" i="61" s="1"/>
  <c r="J18" i="61"/>
  <c r="H37" i="61" s="1"/>
  <c r="J19" i="61"/>
  <c r="H40" i="61" s="1"/>
  <c r="J20" i="61"/>
  <c r="J21" i="61"/>
  <c r="H46" i="61" s="1"/>
  <c r="E47" i="61"/>
  <c r="E48" i="61"/>
  <c r="G15" i="61"/>
  <c r="F28" i="61" s="1"/>
  <c r="G16" i="61"/>
  <c r="F31" i="61" s="1"/>
  <c r="G17" i="61"/>
  <c r="F34" i="61" s="1"/>
  <c r="G18" i="61"/>
  <c r="F37" i="61" s="1"/>
  <c r="G19" i="61"/>
  <c r="F40" i="61" s="1"/>
  <c r="G20" i="61"/>
  <c r="F43" i="61" s="1"/>
  <c r="G21" i="61"/>
  <c r="F46" i="61" s="1"/>
  <c r="C47" i="61"/>
  <c r="C48" i="61"/>
  <c r="D15" i="61"/>
  <c r="D28" i="61" s="1"/>
  <c r="D16" i="61"/>
  <c r="D31" i="61" s="1"/>
  <c r="D17" i="61"/>
  <c r="D34" i="61" s="1"/>
  <c r="D18" i="61"/>
  <c r="D37" i="61" s="1"/>
  <c r="D19" i="61"/>
  <c r="D40" i="61" s="1"/>
  <c r="D20" i="61"/>
  <c r="D43" i="61" s="1"/>
  <c r="D21" i="61"/>
  <c r="D46" i="61" s="1"/>
  <c r="L22" i="61"/>
  <c r="J48" i="61" s="1"/>
  <c r="I22" i="61"/>
  <c r="H48" i="61" s="1"/>
  <c r="F22" i="61"/>
  <c r="F48" i="61" s="1"/>
  <c r="C22" i="61"/>
  <c r="D48" i="61" s="1"/>
  <c r="K22" i="61"/>
  <c r="J47" i="61" s="1"/>
  <c r="H22" i="61"/>
  <c r="H47" i="61" s="1"/>
  <c r="E22" i="61"/>
  <c r="F47" i="61" s="1"/>
  <c r="B22" i="61"/>
  <c r="D47" i="61" s="1"/>
  <c r="I46" i="61"/>
  <c r="G46" i="61"/>
  <c r="E46" i="61"/>
  <c r="C46" i="61"/>
  <c r="I43" i="61"/>
  <c r="G43" i="61"/>
  <c r="E43" i="61"/>
  <c r="C43" i="61"/>
  <c r="I40" i="61"/>
  <c r="G40" i="61"/>
  <c r="E40" i="61"/>
  <c r="C40" i="61"/>
  <c r="I37" i="61"/>
  <c r="G37" i="61"/>
  <c r="E37" i="61"/>
  <c r="C37" i="61"/>
  <c r="I34" i="61"/>
  <c r="G34" i="61"/>
  <c r="E34" i="61"/>
  <c r="C34" i="61"/>
  <c r="I31" i="61"/>
  <c r="G31" i="61"/>
  <c r="E31" i="61"/>
  <c r="C31" i="61"/>
  <c r="I28" i="61"/>
  <c r="G28" i="61"/>
  <c r="E28" i="61"/>
  <c r="C28" i="61"/>
  <c r="B19" i="33"/>
  <c r="F19" i="33" s="1"/>
  <c r="C19" i="33"/>
  <c r="K26" i="61" l="1"/>
  <c r="H43" i="61"/>
  <c r="C17" i="69"/>
  <c r="C21" i="69"/>
  <c r="C22" i="69"/>
  <c r="C19" i="69"/>
  <c r="C23" i="69"/>
  <c r="C24" i="69"/>
  <c r="C16" i="69"/>
  <c r="C18" i="69"/>
  <c r="D27" i="68"/>
  <c r="D26" i="68"/>
  <c r="D33" i="68"/>
  <c r="D32" i="68"/>
  <c r="D30" i="68"/>
  <c r="D29" i="68"/>
  <c r="D18" i="68"/>
  <c r="D17" i="68"/>
  <c r="D24" i="68"/>
  <c r="D23" i="68"/>
  <c r="D21" i="68"/>
  <c r="D20" i="68"/>
  <c r="D14" i="68"/>
  <c r="D15" i="68"/>
  <c r="W46" i="63"/>
  <c r="X46" i="63"/>
  <c r="F45" i="62"/>
  <c r="D45" i="62"/>
  <c r="G22" i="61"/>
  <c r="F49" i="61" s="1"/>
  <c r="I49" i="61"/>
  <c r="J25" i="69"/>
  <c r="K20" i="69" s="1"/>
  <c r="J22" i="61"/>
  <c r="H49" i="61" s="1"/>
  <c r="D22" i="61"/>
  <c r="D49" i="61" s="1"/>
  <c r="G49" i="61"/>
  <c r="C49" i="61"/>
  <c r="E49" i="61"/>
  <c r="M22" i="61"/>
  <c r="J49" i="61" s="1"/>
  <c r="C37" i="68"/>
  <c r="C25" i="69" l="1"/>
  <c r="M16" i="69" s="1"/>
  <c r="C39" i="69"/>
  <c r="L16" i="69"/>
  <c r="K24" i="69"/>
  <c r="K16" i="69"/>
  <c r="K23" i="69"/>
  <c r="K19" i="69"/>
  <c r="K22" i="69"/>
  <c r="K18" i="69"/>
  <c r="K21" i="69"/>
  <c r="K17" i="69"/>
  <c r="D36" i="68"/>
  <c r="D35" i="68"/>
  <c r="E26" i="68"/>
  <c r="E14" i="68"/>
  <c r="E23" i="68"/>
  <c r="E32" i="68"/>
  <c r="E20" i="68"/>
  <c r="E29" i="68"/>
  <c r="E17" i="68"/>
  <c r="Y46" i="63"/>
  <c r="M30" i="69" l="1"/>
  <c r="L30" i="69"/>
  <c r="K39" i="69"/>
  <c r="K25" i="69"/>
  <c r="E35"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24" authorId="0" shapeId="0" xr:uid="{00000000-0006-0000-1000-00000100000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24" authorId="0" shapeId="0" xr:uid="{00000000-0006-0000-1100-00000100000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200-000001000000}">
      <text>
        <r>
          <rPr>
            <sz val="8"/>
            <color indexed="81"/>
            <rFont val="Tahoma"/>
            <family val="2"/>
          </rPr>
          <t xml:space="preserve">County names will automatically populate when LME-MCO name is entered in the Set-Up worksheet.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300-000001000000}">
      <text>
        <r>
          <rPr>
            <sz val="8"/>
            <color indexed="81"/>
            <rFont val="Tahoma"/>
            <family val="2"/>
          </rPr>
          <t xml:space="preserve">County names will automatically populate when LME-MCO name is entered in the Set-Up worksheet.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400-000001000000}">
      <text>
        <r>
          <rPr>
            <sz val="8"/>
            <color indexed="81"/>
            <rFont val="Tahoma"/>
            <family val="2"/>
          </rPr>
          <t xml:space="preserve">County names will automatically populate when LME-MCO name is entered in the Set-Up worksheet.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500-000001000000}">
      <text>
        <r>
          <rPr>
            <sz val="8"/>
            <color indexed="81"/>
            <rFont val="Tahoma"/>
            <family val="2"/>
          </rPr>
          <t xml:space="preserve">County names will automatically populate when LME-MCO name is entered in the Set-Up worksheet.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800-000001000000}">
      <text>
        <r>
          <rPr>
            <sz val="8"/>
            <color indexed="81"/>
            <rFont val="Tahoma"/>
            <family val="2"/>
          </rPr>
          <t xml:space="preserve">County names will automatically populate when LME-MCO name is entered in the Set-Up worksheet.
</t>
        </r>
      </text>
    </comment>
    <comment ref="A50" authorId="0" shapeId="0" xr:uid="{00000000-0006-0000-1800-000002000000}">
      <text>
        <r>
          <rPr>
            <sz val="8"/>
            <color indexed="81"/>
            <rFont val="Tahoma"/>
            <family val="2"/>
          </rPr>
          <t xml:space="preserve">County names will automatically populate when LME-MCO name is entered in the Set-Up worksheet.
</t>
        </r>
      </text>
    </comment>
    <comment ref="A86" authorId="0" shapeId="0" xr:uid="{00000000-0006-0000-1800-000003000000}">
      <text>
        <r>
          <rPr>
            <sz val="8"/>
            <color indexed="81"/>
            <rFont val="Tahoma"/>
            <family val="2"/>
          </rPr>
          <t xml:space="preserve">County names will automatically populate when LME-MCO name is entered in the Set-Up worksheet.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Michael Schwartz</author>
  </authors>
  <commentList>
    <comment ref="A14" authorId="0" shapeId="0" xr:uid="{00000000-0006-0000-1900-000001000000}">
      <text>
        <r>
          <rPr>
            <sz val="8"/>
            <color indexed="81"/>
            <rFont val="Tahoma"/>
            <family val="2"/>
          </rPr>
          <t xml:space="preserve">County names will automatically populate when LME-MCO name is entered in the Set-Up worksheet.
</t>
        </r>
      </text>
    </comment>
    <comment ref="A50" authorId="0" shapeId="0" xr:uid="{00000000-0006-0000-1900-000002000000}">
      <text>
        <r>
          <rPr>
            <sz val="8"/>
            <color indexed="81"/>
            <rFont val="Tahoma"/>
            <family val="2"/>
          </rPr>
          <t xml:space="preserve">County names will automatically populate when LME-MCO name is entered in the Set-Up worksheet.
</t>
        </r>
      </text>
    </comment>
    <comment ref="A86" authorId="0" shapeId="0" xr:uid="{00000000-0006-0000-1900-000003000000}">
      <text>
        <r>
          <rPr>
            <sz val="8"/>
            <color indexed="81"/>
            <rFont val="Tahoma"/>
            <family val="2"/>
          </rPr>
          <t xml:space="preserve">County names will automatically populate when LME-MCO name is entered in the Set-Up worksheet.
</t>
        </r>
      </text>
    </comment>
  </commentList>
</comments>
</file>

<file path=xl/sharedStrings.xml><?xml version="1.0" encoding="utf-8"?>
<sst xmlns="http://schemas.openxmlformats.org/spreadsheetml/2006/main" count="1193" uniqueCount="346">
  <si>
    <t>65+</t>
  </si>
  <si>
    <t>Unknown</t>
  </si>
  <si>
    <t>Total</t>
  </si>
  <si>
    <t>Male</t>
  </si>
  <si>
    <t>Female</t>
  </si>
  <si>
    <t xml:space="preserve">Number </t>
  </si>
  <si>
    <t>Percent</t>
  </si>
  <si>
    <t>Number</t>
  </si>
  <si>
    <t>Race</t>
  </si>
  <si>
    <t>White</t>
  </si>
  <si>
    <t>Black or African-American</t>
  </si>
  <si>
    <t>American-Indian and Alaskan Native</t>
  </si>
  <si>
    <t>Two or more races</t>
  </si>
  <si>
    <t>Declined</t>
  </si>
  <si>
    <t>Hispanic or Latino</t>
  </si>
  <si>
    <t>Not Hispanic or Latino</t>
  </si>
  <si>
    <t>Unknown Ethnicity</t>
  </si>
  <si>
    <t>Declined Ethnicity</t>
  </si>
  <si>
    <t>Prepaid Inpatient Health Plan</t>
  </si>
  <si>
    <t>Name of Plan:</t>
  </si>
  <si>
    <t>Numerator</t>
  </si>
  <si>
    <t>Denominator</t>
  </si>
  <si>
    <t xml:space="preserve">Rate </t>
  </si>
  <si>
    <t>Age</t>
  </si>
  <si>
    <t>13-17</t>
  </si>
  <si>
    <t>18-20</t>
  </si>
  <si>
    <t>Sex</t>
  </si>
  <si>
    <t>Time Period:</t>
  </si>
  <si>
    <t>13 - 17</t>
  </si>
  <si>
    <t>35 - 64</t>
  </si>
  <si>
    <t>3-12</t>
  </si>
  <si>
    <t>21-34</t>
  </si>
  <si>
    <t>3 - 12</t>
  </si>
  <si>
    <t>18 - 20</t>
  </si>
  <si>
    <t>21 - 34</t>
  </si>
  <si>
    <t>Rate</t>
  </si>
  <si>
    <t>35-64</t>
  </si>
  <si>
    <t xml:space="preserve">A.3.  Follow-up after Hospitalization for Mental Illness </t>
  </si>
  <si>
    <t>A.4.  Follow-up after Hospitalization for Substance Abuse</t>
  </si>
  <si>
    <t xml:space="preserve">EFFECTIVENESS OF CARE </t>
  </si>
  <si>
    <t>EFFECTIVENESS OF CARE</t>
  </si>
  <si>
    <t>ACCESS AND AVAILABILITY</t>
  </si>
  <si>
    <t>B.1. Initiation and Engagement of Alcohol and Other Drug Dependence Treatment</t>
  </si>
  <si>
    <t xml:space="preserve">B.2.  Call Answer Timeliness </t>
  </si>
  <si>
    <t>B.4. Gap Analysis/Service Need Assessment</t>
  </si>
  <si>
    <t>PATIENT AND PROVIDER SATISFACTION</t>
  </si>
  <si>
    <t>C.2. Complaint and Grievance Reporting</t>
  </si>
  <si>
    <t>C.2. Medicaid Appeals Reporting</t>
  </si>
  <si>
    <t xml:space="preserve">C.1. Consumer Satisfaction Survey </t>
  </si>
  <si>
    <t>C.1. Provider Satisfaction Survey</t>
  </si>
  <si>
    <t>Product Type:</t>
  </si>
  <si>
    <t>Behavioral Health</t>
  </si>
  <si>
    <t>USE OF SERVICES</t>
  </si>
  <si>
    <t>D.2. Mental Health Utilization (HEDIS)</t>
  </si>
  <si>
    <t>D.3. Identification of Alcohol and other Drug Services (HEDIS)</t>
  </si>
  <si>
    <t>D.1. Mental Health Utilization - Inpatient Discharges and Average Length of Stay</t>
  </si>
  <si>
    <t>D.4.Substance Abuse Penetration Rate</t>
  </si>
  <si>
    <t>D.5. Mental Health Penetration Rate</t>
  </si>
  <si>
    <t>Member Months</t>
  </si>
  <si>
    <t>Average LOS</t>
  </si>
  <si>
    <t>D.7. Integrated Care-Child</t>
  </si>
  <si>
    <t>PLAN DESCRIPTIVE INFORMATION</t>
  </si>
  <si>
    <t>HEALTH AND SAFETY</t>
  </si>
  <si>
    <t>G.1. Critical Incident Reports</t>
  </si>
  <si>
    <t>North Carolina LME-MCO Performance Measurement and Reporting</t>
  </si>
  <si>
    <t>Part I.  DMA 1915-B Waiver Measures  Report Template</t>
  </si>
  <si>
    <t>Eastpointe</t>
  </si>
  <si>
    <t>Sandhills Center</t>
  </si>
  <si>
    <t>LME_MCO</t>
  </si>
  <si>
    <t>Person Responsible for Completing report:</t>
  </si>
  <si>
    <t>LME-MCO Chief Executive Officer:</t>
  </si>
  <si>
    <t>LME-MCO Contract Manager:</t>
  </si>
  <si>
    <t>-</t>
  </si>
  <si>
    <t>Date Report Completed:</t>
  </si>
  <si>
    <t>A1.  Readmission Rates for Mental Health</t>
  </si>
  <si>
    <t>North Carolina LME-MCO Performance Measurement Reporting</t>
  </si>
  <si>
    <t>Part I.  DMA 1915-B Waiver Measures</t>
  </si>
  <si>
    <t>Plan Name (LME-MCO):</t>
  </si>
  <si>
    <t>Total Number of Discharges</t>
  </si>
  <si>
    <t>Total Number of Readmissions within 30 days</t>
  </si>
  <si>
    <t>Percent Readmitted Within 30 Days</t>
  </si>
  <si>
    <t>Ages</t>
  </si>
  <si>
    <t>6+</t>
  </si>
  <si>
    <t>A2.  Readmission Rates for Substance Abuse</t>
  </si>
  <si>
    <t>Service</t>
  </si>
  <si>
    <t>Inpatient (Hospital)</t>
  </si>
  <si>
    <t>Facility Based Crisis</t>
  </si>
  <si>
    <t>PRTF</t>
  </si>
  <si>
    <t>Combined (includes cross-overs between services)</t>
  </si>
  <si>
    <t>Detox/Facility Based Crisis</t>
  </si>
  <si>
    <t>Total Number Received Outpatient Visit within 30 days</t>
  </si>
  <si>
    <t>Percent Received Outpatient Visit  Within 30 Days</t>
  </si>
  <si>
    <t>Total Number Received Outpatient Visit within 3 days</t>
  </si>
  <si>
    <t>Total Number Received Outpatient Visit within 7 days</t>
  </si>
  <si>
    <t>Percent Received Outpatient Visit  Within 3 Days</t>
  </si>
  <si>
    <t>Percent Received Outpatient Visit  Within 7 Days</t>
  </si>
  <si>
    <t>Detox and Facility Based Crisis</t>
  </si>
  <si>
    <t>Total (13+)</t>
  </si>
  <si>
    <t>Total Number with an Initial Visit (New Episode of Care)</t>
  </si>
  <si>
    <t>Number With 2nd Service Or Visit Within 14 Days (Initiation)</t>
  </si>
  <si>
    <t>Number With No 2nd Visit</t>
  </si>
  <si>
    <t>Number With 2 Or More Services/ Visits Within 30 Days After Initiation (Engagement)</t>
  </si>
  <si>
    <t>Age Groups</t>
  </si>
  <si>
    <t>Percent With 2nd Service Or Visit Within 14 Days (Initiation)</t>
  </si>
  <si>
    <t>Number of Calls Received</t>
  </si>
  <si>
    <t>Number of Calls Answered Within 30 Seconds</t>
  </si>
  <si>
    <t>Percent of Calls Answered Within 30 Seconds</t>
  </si>
  <si>
    <t>Number of Calls Abandoned</t>
  </si>
  <si>
    <t>Percent of Calls Abandoned</t>
  </si>
  <si>
    <t>Recent Gap Analysis/Service Needs Assessment were submitted to NC DHHS prior to implementation of the Medicaid Waiver</t>
  </si>
  <si>
    <t>by each LME-MCO.  DMA and DMH/DD/SAS will develop and provide guidance and tools for reporting on an annual basis in</t>
  </si>
  <si>
    <t>April of each year.</t>
  </si>
  <si>
    <t>B.5. Payment Denials</t>
  </si>
  <si>
    <t>Refer to the Financial Reporting Template managed by the DMA Finance section.</t>
  </si>
  <si>
    <t xml:space="preserve">B.3.  Call Abandonment </t>
  </si>
  <si>
    <t>B.6.  Out of Network Services</t>
  </si>
  <si>
    <t>Number of Adjudicated Claims Paid To All Providers</t>
  </si>
  <si>
    <t>Number of Adjudicated Claims Paid to Out-Of-Network Providers</t>
  </si>
  <si>
    <t>Percent of Adjudicated Claims Paid to Out-Of-Network Providers</t>
  </si>
  <si>
    <t>The provider satisfaction survey will be conducted during the month of August by NC DHHS via SurveyMax, a NC DHHS survey application.</t>
  </si>
  <si>
    <t>NC DHHS will provide each LME-MCO a raw data file of results during the month of September and shall aggregate and analyze results</t>
  </si>
  <si>
    <t>for all LME-MCOs as well.</t>
  </si>
  <si>
    <t>LME-MCOs shall submit quarterly summary reports on complaints and grievances using a form developed by NC DHHS.</t>
  </si>
  <si>
    <t>Both the form and instructions for completing the reports can be found on the DMH/DD/SAS website at:</t>
  </si>
  <si>
    <t>http://www.ncdhhs.gov/mhddsas/services/advocacyandcustomerservice/customerserviceandcommunityrights.htm</t>
  </si>
  <si>
    <t>Medicaid</t>
  </si>
  <si>
    <t>All Payers Combined</t>
  </si>
  <si>
    <t>Denial of Service</t>
  </si>
  <si>
    <t>Reduction of Service</t>
  </si>
  <si>
    <t>Suspension of Service</t>
  </si>
  <si>
    <t>Termination of Service</t>
  </si>
  <si>
    <t>Total (All Reasons)</t>
  </si>
  <si>
    <t>Number Of Persons Served</t>
  </si>
  <si>
    <t>Number Of Appeals Received (By Reason)</t>
  </si>
  <si>
    <t>Non-Medicaid</t>
  </si>
  <si>
    <t>Number of Reconsiderations Requested</t>
  </si>
  <si>
    <t>Number Upheld Initial Decision</t>
  </si>
  <si>
    <t>Number Overturned Initial Decision</t>
  </si>
  <si>
    <t>Number Pending</t>
  </si>
  <si>
    <t>Number Referred To Mediation</t>
  </si>
  <si>
    <t>Number Declined Mediation (Direct to Hearing)</t>
  </si>
  <si>
    <t>Number Referred for Hearing</t>
  </si>
  <si>
    <t>Number Withdrawn</t>
  </si>
  <si>
    <t>Total Appeals Withdrawn</t>
  </si>
  <si>
    <t>Total Appeals Pending</t>
  </si>
  <si>
    <t>Percent of Resolved Appeals Overturned Initial Decision</t>
  </si>
  <si>
    <t>Percent of Resolved Appeals Upheld Initial Decision</t>
  </si>
  <si>
    <t>Summary Statistics</t>
  </si>
  <si>
    <t>Number Of Appeals Received Per 1,000 Persons Served</t>
  </si>
  <si>
    <t>Number Handled At LME-MCO Reconsideration Level</t>
  </si>
  <si>
    <t>Number Modified Initial Decision</t>
  </si>
  <si>
    <t>Percent of Resolved Appeals Modified Initial Decision</t>
  </si>
  <si>
    <t>Number Handled At Optional Mediation Level (Medicaid Only)</t>
  </si>
  <si>
    <t>Number Referred to Court or LME-MCO Director</t>
  </si>
  <si>
    <t>Number Handled At OAH (Medicaid) or DMH/DD/SAS (Non-Medicaid) Level</t>
  </si>
  <si>
    <t>Number Handled At Superior Court (Medicaid) or LME-MCO Director (Non-Medicaid) Level</t>
  </si>
  <si>
    <t>Total Appeals Resolved*</t>
  </si>
  <si>
    <t>* Total Appeals Resolved is the sum of Overturned + Upheld + Modified at the highest (final) level of resolution.  Only include the final</t>
  </si>
  <si>
    <t xml:space="preserve">   results for appeals that were resolved (not appealed further).  Do not include lower level results if the decision was further appealed.</t>
  </si>
  <si>
    <t>Total Overturned Initial Decision*</t>
  </si>
  <si>
    <t>Total Upheld Initial Decision*</t>
  </si>
  <si>
    <t>Total Modified Initial Decision*</t>
  </si>
  <si>
    <t>Enter data in applicable yellow shaded cells.</t>
  </si>
  <si>
    <t>The Consumer Satisfaction Survey will be conducted by the NC DHHS using the MH/SA Consumer Perception of Care Survey.  The surveys</t>
  </si>
  <si>
    <t>will be made available during June to a sample of consumers who have received MH/ SA services managed by the LME-MCO.  NC DHHS will</t>
  </si>
  <si>
    <t>collect, analyze and report survey results by payer, disability group and total combined and will make the data available to the LME-MCO in September.</t>
  </si>
  <si>
    <t>Discharges per 1,000 Member Months</t>
  </si>
  <si>
    <t>Total Number
of Discharges</t>
  </si>
  <si>
    <t>Total Number
of Days</t>
  </si>
  <si>
    <t>Days per 1,000 Member Months</t>
  </si>
  <si>
    <t>NC DHHS will run summary reports of Level II and Level III incidents reported by MH/IDD/SA service providers to the NC Incident Response Improvement System (NC-IRIS).</t>
  </si>
  <si>
    <t>Any Service</t>
  </si>
  <si>
    <t>Inpatient</t>
  </si>
  <si>
    <t>Outpatient/ED</t>
  </si>
  <si>
    <t>Intensive Outpatient/
Partial Hospitalization</t>
  </si>
  <si>
    <t>Intensive Outpatient/ Partial Hospitalization Mental Health Service</t>
  </si>
  <si>
    <t>Inpatient
Mental Health Service</t>
  </si>
  <si>
    <t>Percent With 2 Or More Services Or Visits Within 30 Days After Initiation (Engagement)</t>
  </si>
  <si>
    <t>Any
Mental Health Service</t>
  </si>
  <si>
    <t>Outpatient/ED
Mental Health Service</t>
  </si>
  <si>
    <t>Enter Number Of Months In The Measurement Period:</t>
  </si>
  <si>
    <t>This number is used to calculate the percent of members (in the second table below) that received a service during the measurement period.</t>
  </si>
  <si>
    <t>The number of members in the denominator of the percent formulas is the number of member months during the measurement period</t>
  </si>
  <si>
    <t>(reported in the first table) divided by the number of months in the measurement period (in cell L5 above).</t>
  </si>
  <si>
    <t>Number And Percent Of Members That Received At Least 1 Mental Health Service In The Category Indicated During The Measurement Period</t>
  </si>
  <si>
    <t>Number And Percent Of Members That Received At Least 1 Substance Abuse Service In The Category Indicated During The Measurement Period</t>
  </si>
  <si>
    <t>Any
Substance Abuse Service</t>
  </si>
  <si>
    <t>Inpatient
Substance Abuse Service</t>
  </si>
  <si>
    <t>Intensive Outpatient/ Partial Hospitalization Substance Abuse Service</t>
  </si>
  <si>
    <t>Outpatient/ED
Substance Abuse Service</t>
  </si>
  <si>
    <t>Number Of Medicaid Enrollees</t>
  </si>
  <si>
    <t>Number That Received At Least One SA Service</t>
  </si>
  <si>
    <t>Percent That Received At Least One SA Service</t>
  </si>
  <si>
    <t>County</t>
  </si>
  <si>
    <t>Ages 3-12</t>
  </si>
  <si>
    <t>County_Lookup</t>
  </si>
  <si>
    <t>Column:</t>
  </si>
  <si>
    <t>LME-MCO</t>
  </si>
  <si>
    <t>Cumberland</t>
  </si>
  <si>
    <t>Durham</t>
  </si>
  <si>
    <t>Johnston</t>
  </si>
  <si>
    <t>Wake</t>
  </si>
  <si>
    <t>Alamance</t>
  </si>
  <si>
    <t>Cabarrus</t>
  </si>
  <si>
    <t>Caswell</t>
  </si>
  <si>
    <t>Chatham</t>
  </si>
  <si>
    <t>Davidson</t>
  </si>
  <si>
    <t>Franklin</t>
  </si>
  <si>
    <t>Granville</t>
  </si>
  <si>
    <t>Halifax</t>
  </si>
  <si>
    <t>Orange</t>
  </si>
  <si>
    <t>Person</t>
  </si>
  <si>
    <t>Rowan</t>
  </si>
  <si>
    <t>Stanly</t>
  </si>
  <si>
    <t>Union</t>
  </si>
  <si>
    <t>Vance</t>
  </si>
  <si>
    <t>Warren</t>
  </si>
  <si>
    <t>Davie</t>
  </si>
  <si>
    <t>Forsyth</t>
  </si>
  <si>
    <t>Rockingham</t>
  </si>
  <si>
    <t>Stokes</t>
  </si>
  <si>
    <t>Brunswick</t>
  </si>
  <si>
    <t>Carteret</t>
  </si>
  <si>
    <t>New Hanover</t>
  </si>
  <si>
    <t>Onslow</t>
  </si>
  <si>
    <t>Pender</t>
  </si>
  <si>
    <t>Beaufort</t>
  </si>
  <si>
    <t>Bertie</t>
  </si>
  <si>
    <t>Camden</t>
  </si>
  <si>
    <t>Chowan</t>
  </si>
  <si>
    <t>Craven</t>
  </si>
  <si>
    <t>Currituck</t>
  </si>
  <si>
    <t>Dare</t>
  </si>
  <si>
    <t>Gates</t>
  </si>
  <si>
    <t>Hertford</t>
  </si>
  <si>
    <t>Hyde</t>
  </si>
  <si>
    <t>Jones</t>
  </si>
  <si>
    <t>Martin</t>
  </si>
  <si>
    <t>Northampton</t>
  </si>
  <si>
    <t>Pamlico</t>
  </si>
  <si>
    <t>Pasquotank</t>
  </si>
  <si>
    <t>Perquimans</t>
  </si>
  <si>
    <t>Pitt</t>
  </si>
  <si>
    <t>Tyrrell</t>
  </si>
  <si>
    <t>Washington</t>
  </si>
  <si>
    <t>Bladen</t>
  </si>
  <si>
    <t>Columbus</t>
  </si>
  <si>
    <t>Duplin</t>
  </si>
  <si>
    <t>Edgecombe</t>
  </si>
  <si>
    <t>Greene</t>
  </si>
  <si>
    <t>Lenoir</t>
  </si>
  <si>
    <t>Nash</t>
  </si>
  <si>
    <t>Robeson</t>
  </si>
  <si>
    <t>Sampson</t>
  </si>
  <si>
    <t>Scotland</t>
  </si>
  <si>
    <t>Wayne</t>
  </si>
  <si>
    <t>Wilson</t>
  </si>
  <si>
    <t>Mecklenburg</t>
  </si>
  <si>
    <t>Burke</t>
  </si>
  <si>
    <t>Catawba</t>
  </si>
  <si>
    <t>Cleveland</t>
  </si>
  <si>
    <t>Gaston</t>
  </si>
  <si>
    <t>Iredell</t>
  </si>
  <si>
    <t>Lincoln</t>
  </si>
  <si>
    <t>Surry</t>
  </si>
  <si>
    <t>Yadkin</t>
  </si>
  <si>
    <t>Anson</t>
  </si>
  <si>
    <t>Guilford</t>
  </si>
  <si>
    <t>Harnett</t>
  </si>
  <si>
    <t>Hoke</t>
  </si>
  <si>
    <t>Lee</t>
  </si>
  <si>
    <t>Montgomery</t>
  </si>
  <si>
    <t>Moore</t>
  </si>
  <si>
    <t>Randolph</t>
  </si>
  <si>
    <t>Richmond</t>
  </si>
  <si>
    <t>Alexander</t>
  </si>
  <si>
    <t>Alleghany</t>
  </si>
  <si>
    <t>Ashe</t>
  </si>
  <si>
    <t>Avery</t>
  </si>
  <si>
    <t>Buncombe</t>
  </si>
  <si>
    <t>Caldwell</t>
  </si>
  <si>
    <t>Cherokee</t>
  </si>
  <si>
    <t>Clay</t>
  </si>
  <si>
    <t>Graham</t>
  </si>
  <si>
    <t>Haywood</t>
  </si>
  <si>
    <t>Henderson</t>
  </si>
  <si>
    <t>Jackson</t>
  </si>
  <si>
    <t>Macon</t>
  </si>
  <si>
    <t>Madison</t>
  </si>
  <si>
    <t>McDowell</t>
  </si>
  <si>
    <t>Mitchell</t>
  </si>
  <si>
    <t>Polk</t>
  </si>
  <si>
    <t>Rutherford</t>
  </si>
  <si>
    <t>Swain</t>
  </si>
  <si>
    <t>Transylvania</t>
  </si>
  <si>
    <t>Watauga</t>
  </si>
  <si>
    <t>Wilkes</t>
  </si>
  <si>
    <t>Yancey</t>
  </si>
  <si>
    <t>Ages 13-17</t>
  </si>
  <si>
    <t>Ages 18-20</t>
  </si>
  <si>
    <t>Ages 21-34</t>
  </si>
  <si>
    <t>Ages 35-64</t>
  </si>
  <si>
    <t>Ages 65+</t>
  </si>
  <si>
    <t>Unknown Age</t>
  </si>
  <si>
    <t>Total (Ages 3+)</t>
  </si>
  <si>
    <t>Number That Received At Least One MH Service</t>
  </si>
  <si>
    <t>Percent That Received At Least One MH Service</t>
  </si>
  <si>
    <t>Percent Of Members Receiving MH/IDD/SA Services That Received An Ambulatory Or Preventive Care Visit</t>
  </si>
  <si>
    <t>Number In The Denominator With ≥1 Ambulatory Or Preventive Care Visits</t>
  </si>
  <si>
    <t>Number Continuously Enrolled Persons That Received ≥1 MH/IDD/SA Service During The Measurement Period</t>
  </si>
  <si>
    <t>Ages 3-6</t>
  </si>
  <si>
    <t>Age Group</t>
  </si>
  <si>
    <t>Percent Males and Females Within Age Group</t>
  </si>
  <si>
    <t>Total (3+)</t>
  </si>
  <si>
    <t>Percent of Total Age Groups</t>
  </si>
  <si>
    <t>Race/Ethnicity Categories Reported For Medicaid Enrollees That Received A MH/IDD/SA Service</t>
  </si>
  <si>
    <t>This worksheet contains data validation and look-up lists used in the LME-MCO drop-down box in the Set-Up Worksheet and in worksheets with measures that auto-complete County names.</t>
  </si>
  <si>
    <t>Other Race</t>
  </si>
  <si>
    <t>Race Categories Reported For Medicaid Enrollees That Received A MH/IDD/SA Service</t>
  </si>
  <si>
    <t>F.2. Diversity of Medicaid Membership (By Race/Ethnicity Categories - Overall)</t>
  </si>
  <si>
    <t>Ethnic Categories Reported For Medicaid Enrollees That Received A MH/IDD/SA Service</t>
  </si>
  <si>
    <t>F.2. Diversity of Medicaid Membership (By County By Ethnic Categories)</t>
  </si>
  <si>
    <t>F.2. Diversity of Medicaid Membership (By County By Race Categories)</t>
  </si>
  <si>
    <t>Ethnic Categories Reported For All Medicaid Enrollees In Catchment Area</t>
  </si>
  <si>
    <t>Percent Of All Medicaid Enrollees In Catchment Area That Received A MH/IDD/SA Service By Reported Ethnic Categories</t>
  </si>
  <si>
    <t>Inpatient
(Community Hospital Only)</t>
  </si>
  <si>
    <t>Inpatient 
(State Hospital Only)</t>
  </si>
  <si>
    <t>Inpatient
(Community and State Hospital Combined)</t>
  </si>
  <si>
    <t>Ages 7-17</t>
  </si>
  <si>
    <t>Total (Ages 3-20)</t>
  </si>
  <si>
    <t>Total (Ages 21+)</t>
  </si>
  <si>
    <t>Asian</t>
  </si>
  <si>
    <t>Native Hawaiian and Other Pacific Islander</t>
  </si>
  <si>
    <t>F.1. Unduplicated Count of Medicaid Members Under the 1915 b/c Waiver</t>
  </si>
  <si>
    <t>Race/Ethnicity Categories Reported For All Medicaid Enrollees Under The 1915 b/c Waiver In Catchment Area</t>
  </si>
  <si>
    <t>Percent Of All Medicaid Enrollees Under The 1915 b/c Waiver In Catchment Area That Received A MH/IDD/SA Service By Reported Race/Ethnicity Categories</t>
  </si>
  <si>
    <t>Race Categories Reported For All Medicaid Enrollees Under The 1915 b/c Waiver In Catchment Area</t>
  </si>
  <si>
    <t>Percent Of All Medicaid Enrollees Under The 1915 b/c Waiver In Catchment Area That Received A MH/IDD/SA Service By Reported Race Categories</t>
  </si>
  <si>
    <t>Trillium Health Resources</t>
  </si>
  <si>
    <t>State Fiscal Year:</t>
  </si>
  <si>
    <t>&lt;--- Time Period is automatically entered when SFY is entered in row 3 above</t>
  </si>
  <si>
    <t>Vaya Health</t>
  </si>
  <si>
    <t>D.6. Integrated Care-Adult</t>
  </si>
  <si>
    <t>Alliance Health</t>
  </si>
  <si>
    <t>Partners Health Management</t>
  </si>
  <si>
    <t>Reflects county realignments during the SFY listed in the table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</si>
</sst>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0.0"/>
  </numFmts>
  <fonts count="38">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2"/>
      <name val="Arial"/>
      <family val="2"/>
    </font>
    <font>
      <sz val="10"/>
      <name val="Arial"/>
      <family val="2"/>
    </font>
    <font>
      <b/>
      <sz val="10"/>
      <name val="Arial"/>
      <family val="2"/>
    </font>
    <font>
      <b/>
      <sz val="9"/>
      <name val="Arial"/>
      <family val="2"/>
    </font>
    <font>
      <sz val="9"/>
      <name val="Arial"/>
      <family val="2"/>
    </font>
    <font>
      <sz val="10"/>
      <color indexed="8"/>
      <name val="Arial"/>
      <family val="2"/>
    </font>
    <font>
      <b/>
      <sz val="10"/>
      <color indexed="8"/>
      <name val="Arial"/>
      <family val="2"/>
    </font>
    <font>
      <sz val="11"/>
      <color indexed="8"/>
      <name val="Arial"/>
      <family val="2"/>
    </font>
    <font>
      <b/>
      <u/>
      <sz val="11"/>
      <color indexed="8"/>
      <name val="Arial"/>
      <family val="2"/>
    </font>
    <font>
      <sz val="10"/>
      <color indexed="9"/>
      <name val="Arial"/>
      <family val="2"/>
    </font>
    <font>
      <b/>
      <sz val="10"/>
      <name val="SWISS"/>
      <family val="2"/>
    </font>
    <font>
      <b/>
      <sz val="12"/>
      <name val="Arial"/>
      <family val="2"/>
      <scheme val="minor"/>
    </font>
    <font>
      <sz val="12"/>
      <name val="Arial"/>
      <family val="2"/>
      <scheme val="minor"/>
    </font>
    <font>
      <b/>
      <sz val="24"/>
      <name val="Arial"/>
      <family val="2"/>
      <scheme val="minor"/>
    </font>
    <font>
      <b/>
      <i/>
      <sz val="12"/>
      <name val="Arial"/>
      <family val="2"/>
      <scheme val="minor"/>
    </font>
    <font>
      <sz val="10"/>
      <name val="Arial"/>
      <family val="2"/>
      <scheme val="minor"/>
    </font>
    <font>
      <vertAlign val="superscript"/>
      <sz val="10"/>
      <name val="Arial"/>
      <family val="2"/>
      <scheme val="minor"/>
    </font>
    <font>
      <sz val="14"/>
      <name val="Arial"/>
      <family val="2"/>
      <scheme val="minor"/>
    </font>
    <font>
      <b/>
      <sz val="16"/>
      <name val="Arial"/>
      <family val="2"/>
      <scheme val="minor"/>
    </font>
    <font>
      <sz val="10"/>
      <color theme="3" tint="-0.249977111117893"/>
      <name val="Arial"/>
      <family val="2"/>
      <scheme val="minor"/>
    </font>
    <font>
      <sz val="11"/>
      <color theme="3" tint="-0.249977111117893"/>
      <name val="Arial"/>
      <family val="2"/>
      <scheme val="minor"/>
    </font>
    <font>
      <sz val="10"/>
      <color theme="3" tint="-0.249977111117893"/>
      <name val="Arial"/>
      <family val="2"/>
    </font>
    <font>
      <b/>
      <sz val="10"/>
      <name val="Arial"/>
      <family val="2"/>
      <scheme val="minor"/>
    </font>
    <font>
      <sz val="10"/>
      <name val="Wingdings 3"/>
      <family val="1"/>
      <charset val="2"/>
    </font>
    <font>
      <sz val="10"/>
      <color theme="3" tint="-0.249977111117893"/>
      <name val="Wingdings 3"/>
      <family val="1"/>
      <charset val="2"/>
    </font>
    <font>
      <sz val="11"/>
      <name val="Arial"/>
      <family val="2"/>
    </font>
    <font>
      <u/>
      <sz val="11"/>
      <color theme="3" tint="-0.249977111117893"/>
      <name val="Arial"/>
      <family val="2"/>
    </font>
    <font>
      <sz val="11"/>
      <name val="Arial"/>
      <family val="2"/>
      <scheme val="major"/>
    </font>
    <font>
      <sz val="8"/>
      <color indexed="81"/>
      <name val="Tahoma"/>
      <family val="2"/>
    </font>
    <font>
      <b/>
      <sz val="12"/>
      <name val="Arial"/>
      <family val="2"/>
    </font>
    <font>
      <sz val="10"/>
      <color theme="3"/>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theme="0" tint="-0.24994659260841701"/>
      </bottom>
      <diagonal/>
    </border>
  </borders>
  <cellStyleXfs count="4">
    <xf numFmtId="0" fontId="0" fillId="0" borderId="0"/>
    <xf numFmtId="0" fontId="8" fillId="0" borderId="0"/>
    <xf numFmtId="9" fontId="5" fillId="0" borderId="0" applyFont="0" applyFill="0" applyBorder="0" applyAlignment="0" applyProtection="0"/>
    <xf numFmtId="0" fontId="4" fillId="0" borderId="0"/>
  </cellStyleXfs>
  <cellXfs count="282">
    <xf numFmtId="0" fontId="0" fillId="0" borderId="0" xfId="0"/>
    <xf numFmtId="0" fontId="0" fillId="0" borderId="0" xfId="0" applyFill="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xf>
    <xf numFmtId="0" fontId="4" fillId="0" borderId="0" xfId="3" applyAlignment="1">
      <alignment vertical="center"/>
    </xf>
    <xf numFmtId="49" fontId="18" fillId="2" borderId="0" xfId="0" applyNumberFormat="1" applyFont="1" applyFill="1" applyBorder="1" applyAlignment="1">
      <alignment vertical="center"/>
    </xf>
    <xf numFmtId="49" fontId="18" fillId="2" borderId="0" xfId="0" applyNumberFormat="1" applyFont="1" applyFill="1" applyBorder="1" applyAlignment="1">
      <alignment vertical="center" wrapText="1"/>
    </xf>
    <xf numFmtId="49" fontId="18" fillId="2" borderId="0" xfId="0" applyNumberFormat="1" applyFont="1" applyFill="1" applyBorder="1" applyAlignment="1">
      <alignment horizontal="left" vertical="center" wrapText="1"/>
    </xf>
    <xf numFmtId="49" fontId="18" fillId="2" borderId="0" xfId="0" applyNumberFormat="1" applyFont="1" applyFill="1" applyBorder="1" applyAlignment="1">
      <alignment horizontal="left" vertical="center"/>
    </xf>
    <xf numFmtId="49" fontId="19" fillId="0" borderId="0" xfId="0" applyNumberFormat="1" applyFont="1" applyAlignment="1">
      <alignment vertical="center"/>
    </xf>
    <xf numFmtId="49" fontId="18" fillId="2" borderId="0" xfId="0" applyNumberFormat="1" applyFont="1" applyFill="1" applyBorder="1" applyAlignment="1">
      <alignment horizontal="center" vertical="center"/>
    </xf>
    <xf numFmtId="49" fontId="21" fillId="2" borderId="0" xfId="0" applyNumberFormat="1" applyFont="1" applyFill="1" applyBorder="1" applyAlignment="1">
      <alignment horizontal="center" vertical="center" wrapText="1"/>
    </xf>
    <xf numFmtId="49" fontId="19" fillId="2" borderId="0" xfId="0" applyNumberFormat="1" applyFont="1" applyFill="1" applyBorder="1" applyAlignment="1">
      <alignment horizontal="center" vertical="center"/>
    </xf>
    <xf numFmtId="49" fontId="19" fillId="2" borderId="0" xfId="0" applyNumberFormat="1" applyFont="1" applyFill="1" applyBorder="1" applyAlignment="1">
      <alignment vertical="center"/>
    </xf>
    <xf numFmtId="49" fontId="22" fillId="0" borderId="0" xfId="0" applyNumberFormat="1" applyFont="1" applyAlignment="1">
      <alignment vertical="center"/>
    </xf>
    <xf numFmtId="49" fontId="23" fillId="2" borderId="0" xfId="0" applyNumberFormat="1" applyFont="1" applyFill="1" applyAlignment="1">
      <alignment vertical="center"/>
    </xf>
    <xf numFmtId="49" fontId="22" fillId="2" borderId="0" xfId="0" applyNumberFormat="1" applyFont="1" applyFill="1" applyAlignment="1">
      <alignment vertical="center"/>
    </xf>
    <xf numFmtId="49" fontId="24" fillId="0" borderId="0" xfId="0" applyNumberFormat="1" applyFont="1" applyAlignment="1">
      <alignment vertical="center"/>
    </xf>
    <xf numFmtId="49" fontId="20" fillId="2" borderId="0" xfId="0" applyNumberFormat="1" applyFont="1" applyFill="1" applyBorder="1" applyAlignment="1">
      <alignment horizontal="center" vertical="center"/>
    </xf>
    <xf numFmtId="49" fontId="18" fillId="2" borderId="0" xfId="0" applyNumberFormat="1" applyFont="1" applyFill="1" applyBorder="1" applyAlignment="1">
      <alignment horizontal="centerContinuous" vertical="center"/>
    </xf>
    <xf numFmtId="49" fontId="19" fillId="0" borderId="0" xfId="0" applyNumberFormat="1" applyFont="1" applyBorder="1" applyAlignment="1">
      <alignment horizontal="centerContinuous" vertical="center"/>
    </xf>
    <xf numFmtId="49" fontId="19" fillId="0" borderId="0" xfId="0" applyNumberFormat="1" applyFont="1" applyAlignment="1">
      <alignment horizontal="centerContinuous" vertical="center"/>
    </xf>
    <xf numFmtId="49" fontId="25" fillId="2" borderId="0" xfId="0" applyNumberFormat="1" applyFont="1" applyFill="1" applyBorder="1" applyAlignment="1">
      <alignment horizontal="centerContinuous" vertical="top"/>
    </xf>
    <xf numFmtId="49" fontId="25" fillId="0" borderId="0" xfId="0" applyNumberFormat="1" applyFont="1" applyAlignment="1">
      <alignment horizontal="right" vertical="center"/>
    </xf>
    <xf numFmtId="0" fontId="26" fillId="0" borderId="0" xfId="0" applyNumberFormat="1" applyFont="1" applyAlignment="1">
      <alignment horizontal="right" vertical="center"/>
    </xf>
    <xf numFmtId="0" fontId="27" fillId="2" borderId="0" xfId="0" applyNumberFormat="1" applyFont="1" applyFill="1" applyBorder="1" applyAlignment="1">
      <alignment horizontal="left" vertical="center" indent="1"/>
    </xf>
    <xf numFmtId="0" fontId="0" fillId="0" borderId="0" xfId="0" applyAlignment="1">
      <alignment vertical="center"/>
    </xf>
    <xf numFmtId="0" fontId="28" fillId="0" borderId="0" xfId="3" applyFont="1" applyAlignment="1">
      <alignment vertical="center"/>
    </xf>
    <xf numFmtId="49" fontId="18" fillId="2" borderId="0" xfId="0" applyNumberFormat="1" applyFont="1" applyFill="1" applyBorder="1" applyAlignment="1">
      <alignment horizontal="right" vertical="center"/>
    </xf>
    <xf numFmtId="49" fontId="21" fillId="2" borderId="0" xfId="0" applyNumberFormat="1" applyFont="1" applyFill="1" applyBorder="1" applyAlignment="1">
      <alignment horizontal="centerContinuous" vertical="center"/>
    </xf>
    <xf numFmtId="49" fontId="21" fillId="2" borderId="0" xfId="0" applyNumberFormat="1" applyFont="1" applyFill="1" applyBorder="1" applyAlignment="1">
      <alignment horizontal="centerContinuous" vertical="center" wrapText="1"/>
    </xf>
    <xf numFmtId="49" fontId="19" fillId="2" borderId="0" xfId="0" applyNumberFormat="1" applyFont="1" applyFill="1" applyBorder="1" applyAlignment="1">
      <alignment horizontal="centerContinuous" vertical="center"/>
    </xf>
    <xf numFmtId="49" fontId="25" fillId="2" borderId="0" xfId="0" applyNumberFormat="1" applyFont="1" applyFill="1" applyBorder="1" applyAlignment="1">
      <alignment horizontal="centerContinuous"/>
    </xf>
    <xf numFmtId="49" fontId="19" fillId="0" borderId="0" xfId="0" applyNumberFormat="1" applyFont="1" applyFill="1" applyBorder="1" applyAlignment="1">
      <alignment horizontal="centerContinuous" vertical="center"/>
    </xf>
    <xf numFmtId="0" fontId="19" fillId="0" borderId="0" xfId="0" quotePrefix="1" applyFont="1" applyFill="1" applyBorder="1" applyAlignment="1">
      <alignment horizontal="center" vertical="center"/>
    </xf>
    <xf numFmtId="0" fontId="9" fillId="0" borderId="0" xfId="0" applyFont="1" applyAlignment="1">
      <alignment vertical="center"/>
    </xf>
    <xf numFmtId="0" fontId="9" fillId="0" borderId="0" xfId="0" applyFont="1" applyFill="1" applyAlignment="1">
      <alignment vertical="center"/>
    </xf>
    <xf numFmtId="0" fontId="0" fillId="0" borderId="0" xfId="0" applyFill="1" applyAlignment="1">
      <alignment vertical="center"/>
    </xf>
    <xf numFmtId="0" fontId="8" fillId="0" borderId="0" xfId="0" applyFont="1" applyBorder="1" applyAlignment="1">
      <alignment vertical="center" wrapText="1"/>
    </xf>
    <xf numFmtId="0" fontId="9" fillId="0" borderId="0" xfId="0" applyFont="1" applyAlignment="1" applyProtection="1">
      <alignment vertical="center"/>
      <protection locked="0"/>
    </xf>
    <xf numFmtId="0" fontId="8" fillId="0" borderId="0" xfId="0" applyFont="1" applyBorder="1" applyAlignment="1">
      <alignment vertical="center"/>
    </xf>
    <xf numFmtId="14" fontId="0" fillId="0" borderId="0" xfId="0" applyNumberFormat="1" applyAlignment="1">
      <alignment vertical="center"/>
    </xf>
    <xf numFmtId="0" fontId="8" fillId="0" borderId="0" xfId="0" applyFont="1" applyAlignment="1">
      <alignment vertical="center"/>
    </xf>
    <xf numFmtId="0" fontId="8" fillId="0" borderId="0" xfId="0" applyFont="1" applyAlignment="1" applyProtection="1">
      <alignment vertical="center"/>
      <protection locked="0"/>
    </xf>
    <xf numFmtId="3" fontId="8" fillId="0" borderId="0" xfId="0" applyNumberFormat="1" applyFont="1" applyBorder="1" applyAlignment="1" applyProtection="1">
      <alignment vertical="center"/>
    </xf>
    <xf numFmtId="10" fontId="8" fillId="0" borderId="0" xfId="0" applyNumberFormat="1" applyFont="1" applyAlignment="1">
      <alignment vertical="center"/>
    </xf>
    <xf numFmtId="4" fontId="8" fillId="0" borderId="0" xfId="0" applyNumberFormat="1" applyFont="1" applyBorder="1" applyAlignment="1" applyProtection="1">
      <alignment vertical="center"/>
    </xf>
    <xf numFmtId="0" fontId="11" fillId="0" borderId="0" xfId="0" applyFont="1" applyAlignment="1">
      <alignment vertical="center" wrapText="1"/>
    </xf>
    <xf numFmtId="14" fontId="8" fillId="0" borderId="0" xfId="0" applyNumberFormat="1" applyFont="1" applyAlignment="1" applyProtection="1">
      <alignment vertical="center"/>
      <protection locked="0"/>
    </xf>
    <xf numFmtId="0" fontId="5" fillId="0" borderId="0" xfId="0" applyFont="1" applyBorder="1" applyAlignment="1">
      <alignment vertical="center"/>
    </xf>
    <xf numFmtId="0" fontId="9" fillId="0" borderId="0" xfId="0" applyFont="1" applyBorder="1" applyAlignment="1">
      <alignment vertical="center"/>
    </xf>
    <xf numFmtId="3" fontId="5" fillId="0" borderId="0" xfId="0" applyNumberFormat="1" applyFont="1" applyBorder="1" applyAlignment="1">
      <alignment vertical="center"/>
    </xf>
    <xf numFmtId="0" fontId="7" fillId="0" borderId="0" xfId="0" applyFont="1" applyAlignment="1">
      <alignment vertical="center"/>
    </xf>
    <xf numFmtId="49" fontId="29" fillId="2" borderId="0" xfId="0" applyNumberFormat="1" applyFont="1" applyFill="1" applyBorder="1" applyAlignment="1">
      <alignment horizontal="left" vertical="center"/>
    </xf>
    <xf numFmtId="0" fontId="9" fillId="0" borderId="0" xfId="0" applyFont="1" applyBorder="1" applyAlignment="1">
      <alignment vertical="center" wrapText="1"/>
    </xf>
    <xf numFmtId="0" fontId="8" fillId="0" borderId="0" xfId="0" applyFont="1" applyAlignment="1">
      <alignment horizontal="center" vertical="center"/>
    </xf>
    <xf numFmtId="16" fontId="8" fillId="0" borderId="7" xfId="0" applyNumberFormat="1" applyFont="1" applyBorder="1" applyAlignment="1">
      <alignment horizontal="center" vertical="center"/>
    </xf>
    <xf numFmtId="1" fontId="0" fillId="0" borderId="0" xfId="0" applyNumberFormat="1" applyFill="1" applyAlignment="1">
      <alignment horizontal="center" vertical="center"/>
    </xf>
    <xf numFmtId="1" fontId="0" fillId="0" borderId="0" xfId="0" applyNumberFormat="1" applyFill="1" applyAlignment="1">
      <alignment vertical="center"/>
    </xf>
    <xf numFmtId="164" fontId="0" fillId="0" borderId="0" xfId="0" applyNumberFormat="1" applyFill="1" applyAlignment="1">
      <alignment horizontal="left" vertical="center"/>
    </xf>
    <xf numFmtId="0" fontId="30" fillId="0" borderId="0" xfId="0" applyFont="1" applyAlignment="1">
      <alignment vertical="center"/>
    </xf>
    <xf numFmtId="3" fontId="7" fillId="0" borderId="1" xfId="0" applyNumberFormat="1" applyFont="1" applyBorder="1" applyAlignment="1" applyProtection="1">
      <alignment horizontal="center" vertical="center"/>
      <protection locked="0"/>
    </xf>
    <xf numFmtId="165" fontId="7" fillId="0" borderId="1" xfId="0" applyNumberFormat="1" applyFont="1" applyBorder="1" applyAlignment="1" applyProtection="1">
      <alignment horizontal="center"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31" fillId="0" borderId="0" xfId="0" applyFont="1" applyAlignment="1">
      <alignment horizontal="centerContinuous" vertical="center"/>
    </xf>
    <xf numFmtId="1" fontId="0" fillId="0" borderId="0" xfId="0" applyNumberFormat="1" applyFill="1" applyBorder="1" applyAlignment="1">
      <alignment horizontal="center" vertical="center"/>
    </xf>
    <xf numFmtId="1" fontId="0" fillId="0" borderId="0" xfId="0" applyNumberFormat="1" applyFill="1" applyBorder="1" applyAlignment="1">
      <alignment vertical="center"/>
    </xf>
    <xf numFmtId="164" fontId="0" fillId="0" borderId="0" xfId="0" applyNumberFormat="1" applyFill="1" applyBorder="1" applyAlignment="1">
      <alignment horizontal="left" vertical="center"/>
    </xf>
    <xf numFmtId="0" fontId="16" fillId="2" borderId="0" xfId="0" applyFont="1" applyFill="1" applyBorder="1" applyAlignment="1">
      <alignment vertical="center" wrapText="1"/>
    </xf>
    <xf numFmtId="0" fontId="8" fillId="0" borderId="0" xfId="0" applyFont="1" applyFill="1" applyBorder="1" applyAlignment="1">
      <alignment vertical="center"/>
    </xf>
    <xf numFmtId="0" fontId="9" fillId="0" borderId="0" xfId="0" applyFont="1" applyFill="1" applyBorder="1" applyAlignment="1">
      <alignment horizontal="center" vertical="center" wrapText="1"/>
    </xf>
    <xf numFmtId="0" fontId="0" fillId="0" borderId="0" xfId="0" applyAlignment="1">
      <alignment horizontal="center" vertical="center"/>
    </xf>
    <xf numFmtId="0" fontId="8" fillId="0" borderId="1" xfId="0" applyFont="1" applyBorder="1" applyAlignment="1">
      <alignment horizontal="center" vertical="center"/>
    </xf>
    <xf numFmtId="3" fontId="7" fillId="0" borderId="1" xfId="0" applyNumberFormat="1" applyFont="1" applyBorder="1" applyAlignment="1" applyProtection="1">
      <alignment horizontal="center" vertical="center"/>
    </xf>
    <xf numFmtId="16" fontId="8" fillId="0" borderId="1" xfId="0" applyNumberFormat="1" applyFont="1" applyBorder="1" applyAlignment="1">
      <alignment horizontal="center" vertical="center"/>
    </xf>
    <xf numFmtId="16" fontId="8" fillId="0" borderId="1" xfId="0" applyNumberFormat="1" applyFont="1" applyBorder="1" applyAlignment="1">
      <alignment horizontal="center" vertical="center" wrapText="1"/>
    </xf>
    <xf numFmtId="165" fontId="7" fillId="0" borderId="22" xfId="0" applyNumberFormat="1" applyFont="1" applyBorder="1" applyAlignment="1" applyProtection="1">
      <alignment horizontal="center" vertical="center"/>
    </xf>
    <xf numFmtId="0" fontId="33" fillId="0" borderId="0" xfId="0" applyFont="1" applyAlignment="1">
      <alignment vertical="center"/>
    </xf>
    <xf numFmtId="0" fontId="32" fillId="0" borderId="0" xfId="0" applyFont="1" applyAlignment="1">
      <alignment vertical="center"/>
    </xf>
    <xf numFmtId="0" fontId="0" fillId="0" borderId="0" xfId="0" applyAlignment="1">
      <alignment vertical="center" wrapText="1"/>
    </xf>
    <xf numFmtId="0" fontId="8" fillId="0" borderId="0" xfId="0" applyFont="1" applyAlignment="1">
      <alignment horizontal="left" vertical="center" indent="1"/>
    </xf>
    <xf numFmtId="0" fontId="8" fillId="0" borderId="12" xfId="0" applyFont="1" applyBorder="1" applyAlignment="1">
      <alignment horizontal="left" vertical="center" indent="1"/>
    </xf>
    <xf numFmtId="0" fontId="9" fillId="3" borderId="1" xfId="0" applyFont="1" applyFill="1" applyBorder="1" applyAlignment="1">
      <alignment horizontal="center" vertical="center"/>
    </xf>
    <xf numFmtId="0" fontId="8" fillId="0" borderId="0" xfId="0" applyFont="1" applyAlignment="1">
      <alignment horizontal="left" vertical="center" indent="2"/>
    </xf>
    <xf numFmtId="0" fontId="9" fillId="0" borderId="0" xfId="0" applyFont="1" applyAlignment="1">
      <alignment vertical="top"/>
    </xf>
    <xf numFmtId="0" fontId="28" fillId="0" borderId="0" xfId="0" applyFont="1" applyFill="1" applyAlignment="1">
      <alignment vertical="center"/>
    </xf>
    <xf numFmtId="0" fontId="34" fillId="0" borderId="0" xfId="0" applyFont="1"/>
    <xf numFmtId="49" fontId="5" fillId="0" borderId="1" xfId="0" applyNumberFormat="1" applyFont="1" applyBorder="1" applyAlignment="1" applyProtection="1">
      <alignment horizontal="center" vertical="center"/>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Continuous" vertical="center"/>
    </xf>
    <xf numFmtId="0" fontId="9" fillId="0" borderId="0" xfId="0" applyFont="1" applyBorder="1" applyAlignment="1">
      <alignment horizontal="centerContinuous" vertical="center"/>
    </xf>
    <xf numFmtId="49" fontId="8" fillId="0" borderId="1" xfId="0" applyNumberFormat="1" applyFont="1" applyBorder="1" applyAlignment="1" applyProtection="1">
      <alignment horizontal="center" vertical="center"/>
    </xf>
    <xf numFmtId="0" fontId="28" fillId="0" borderId="0" xfId="0" applyFont="1" applyBorder="1" applyAlignment="1">
      <alignment horizontal="left" vertical="center" indent="1"/>
    </xf>
    <xf numFmtId="0" fontId="31" fillId="0" borderId="0" xfId="0" applyFont="1" applyAlignment="1">
      <alignment horizontal="centerContinuous" vertical="top"/>
    </xf>
    <xf numFmtId="0" fontId="28" fillId="0" borderId="0" xfId="0" applyFont="1" applyBorder="1" applyAlignment="1">
      <alignment horizontal="left" indent="1"/>
    </xf>
    <xf numFmtId="0" fontId="0" fillId="0" borderId="0" xfId="0" applyBorder="1" applyAlignment="1">
      <alignment horizontal="centerContinuous" vertical="center"/>
    </xf>
    <xf numFmtId="0" fontId="8" fillId="0" borderId="0" xfId="0" applyFont="1" applyBorder="1" applyAlignment="1">
      <alignment horizontal="centerContinuous" vertical="center"/>
    </xf>
    <xf numFmtId="0" fontId="8" fillId="0" borderId="0" xfId="0" applyFont="1" applyAlignment="1">
      <alignment horizontal="centerContinuous" vertical="center"/>
    </xf>
    <xf numFmtId="49" fontId="8" fillId="0" borderId="30" xfId="0" applyNumberFormat="1" applyFont="1" applyBorder="1" applyAlignment="1" applyProtection="1">
      <alignment horizontal="center" vertical="center"/>
    </xf>
    <xf numFmtId="49" fontId="8" fillId="0" borderId="31" xfId="0" applyNumberFormat="1" applyFont="1" applyBorder="1" applyAlignment="1" applyProtection="1">
      <alignment horizontal="center" vertical="center"/>
    </xf>
    <xf numFmtId="0" fontId="9" fillId="3" borderId="4"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8" fillId="3" borderId="29" xfId="0" applyFont="1" applyFill="1" applyBorder="1" applyAlignment="1">
      <alignment vertical="center"/>
    </xf>
    <xf numFmtId="0" fontId="9" fillId="3" borderId="2" xfId="0" applyFont="1" applyFill="1" applyBorder="1" applyAlignment="1">
      <alignment horizontal="centerContinuous" vertical="center"/>
    </xf>
    <xf numFmtId="0" fontId="9" fillId="3" borderId="6" xfId="0" applyFont="1" applyFill="1" applyBorder="1" applyAlignment="1">
      <alignment horizontal="centerContinuous" vertical="center"/>
    </xf>
    <xf numFmtId="0" fontId="8" fillId="3" borderId="3" xfId="0" applyFont="1" applyFill="1" applyBorder="1" applyAlignment="1">
      <alignment horizontal="centerContinuous" vertical="center"/>
    </xf>
    <xf numFmtId="0" fontId="9" fillId="3" borderId="2" xfId="0" applyFont="1" applyFill="1" applyBorder="1" applyAlignment="1">
      <alignment horizontal="centerContinuous" vertical="center" wrapText="1"/>
    </xf>
    <xf numFmtId="0" fontId="9" fillId="3" borderId="6" xfId="0" applyFont="1" applyFill="1" applyBorder="1" applyAlignment="1">
      <alignment horizontal="centerContinuous" vertical="center" wrapText="1"/>
    </xf>
    <xf numFmtId="0" fontId="8" fillId="3" borderId="3" xfId="0" applyFont="1" applyFill="1" applyBorder="1" applyAlignment="1">
      <alignment horizontal="centerContinuous" vertical="center" wrapText="1"/>
    </xf>
    <xf numFmtId="0" fontId="9" fillId="3" borderId="30"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8" xfId="0" applyFont="1" applyFill="1" applyBorder="1" applyAlignment="1">
      <alignment horizontal="center" vertical="center"/>
    </xf>
    <xf numFmtId="0" fontId="5" fillId="3" borderId="3" xfId="0" applyFont="1" applyFill="1" applyBorder="1" applyAlignment="1">
      <alignment horizontal="centerContinuous" vertical="center" wrapText="1"/>
    </xf>
    <xf numFmtId="0" fontId="9" fillId="3" borderId="1" xfId="0" applyFont="1" applyFill="1" applyBorder="1" applyAlignment="1">
      <alignment horizontal="left" vertical="center" wrapText="1" indent="1"/>
    </xf>
    <xf numFmtId="3" fontId="7" fillId="3" borderId="1" xfId="0" applyNumberFormat="1" applyFont="1" applyFill="1" applyBorder="1" applyAlignment="1" applyProtection="1">
      <alignment horizontal="center" vertical="center"/>
    </xf>
    <xf numFmtId="165" fontId="7" fillId="3"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left" vertical="center" wrapText="1" indent="1"/>
      <protection locked="0"/>
    </xf>
    <xf numFmtId="0" fontId="9" fillId="3" borderId="1" xfId="0" applyFont="1" applyFill="1" applyBorder="1" applyAlignment="1" applyProtection="1">
      <alignment horizontal="left" vertical="center" wrapText="1" indent="1"/>
    </xf>
    <xf numFmtId="0" fontId="17" fillId="3" borderId="1" xfId="0" applyFont="1" applyFill="1" applyBorder="1" applyAlignment="1" applyProtection="1">
      <alignment horizontal="center" vertical="center"/>
    </xf>
    <xf numFmtId="0" fontId="9" fillId="3"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3" fontId="7" fillId="0" borderId="0" xfId="0" applyNumberFormat="1" applyFont="1" applyAlignment="1">
      <alignment horizontal="center" vertical="center"/>
    </xf>
    <xf numFmtId="3" fontId="7" fillId="0" borderId="0" xfId="0" applyNumberFormat="1" applyFont="1" applyFill="1" applyAlignment="1">
      <alignment horizontal="center" vertical="center"/>
    </xf>
    <xf numFmtId="165" fontId="7" fillId="0" borderId="1" xfId="2" applyNumberFormat="1" applyFont="1" applyBorder="1" applyAlignment="1">
      <alignment horizontal="center" vertical="center"/>
    </xf>
    <xf numFmtId="166" fontId="7" fillId="0" borderId="1" xfId="0" applyNumberFormat="1" applyFont="1" applyBorder="1" applyAlignment="1">
      <alignment horizontal="center" vertical="center"/>
    </xf>
    <xf numFmtId="3" fontId="7" fillId="0" borderId="4" xfId="0" applyNumberFormat="1" applyFont="1" applyBorder="1" applyAlignment="1" applyProtection="1">
      <alignment horizontal="center" vertical="center"/>
      <protection locked="0"/>
    </xf>
    <xf numFmtId="3" fontId="7" fillId="0" borderId="8" xfId="0" applyNumberFormat="1" applyFont="1" applyBorder="1" applyAlignment="1" applyProtection="1">
      <alignment horizontal="center" vertical="center"/>
    </xf>
    <xf numFmtId="3" fontId="7" fillId="0" borderId="28" xfId="0" applyNumberFormat="1" applyFont="1" applyBorder="1" applyAlignment="1" applyProtection="1">
      <alignment horizontal="center" vertical="center"/>
    </xf>
    <xf numFmtId="3" fontId="7" fillId="0" borderId="18" xfId="0" applyNumberFormat="1" applyFont="1" applyBorder="1" applyAlignment="1" applyProtection="1">
      <alignment horizontal="center" vertical="center"/>
    </xf>
    <xf numFmtId="3" fontId="7" fillId="0" borderId="19" xfId="0" applyNumberFormat="1"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10" fontId="7" fillId="0" borderId="8" xfId="2" applyNumberFormat="1" applyFont="1" applyBorder="1" applyAlignment="1">
      <alignment horizontal="center" vertical="center"/>
    </xf>
    <xf numFmtId="10" fontId="7" fillId="0" borderId="8" xfId="2" applyNumberFormat="1" applyFont="1" applyBorder="1" applyAlignment="1" applyProtection="1">
      <alignment horizontal="center" vertical="center"/>
    </xf>
    <xf numFmtId="10" fontId="7" fillId="0" borderId="19" xfId="2" applyNumberFormat="1" applyFont="1" applyBorder="1" applyAlignment="1" applyProtection="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8" fillId="0" borderId="16" xfId="0" applyFont="1" applyBorder="1" applyAlignment="1">
      <alignment horizontal="center" vertical="center"/>
    </xf>
    <xf numFmtId="0" fontId="8" fillId="0" borderId="34" xfId="0" applyFont="1" applyBorder="1" applyAlignment="1">
      <alignment horizontal="center" vertical="center"/>
    </xf>
    <xf numFmtId="10" fontId="7" fillId="0" borderId="8" xfId="2" applyNumberFormat="1" applyFont="1" applyFill="1" applyBorder="1" applyAlignment="1">
      <alignment horizontal="center" vertical="center"/>
    </xf>
    <xf numFmtId="10" fontId="7" fillId="0" borderId="8" xfId="2" applyNumberFormat="1" applyFont="1" applyFill="1" applyBorder="1" applyAlignment="1" applyProtection="1">
      <alignment horizontal="center" vertical="center"/>
    </xf>
    <xf numFmtId="10" fontId="7" fillId="0" borderId="19" xfId="2" applyNumberFormat="1" applyFont="1" applyFill="1" applyBorder="1" applyAlignment="1" applyProtection="1">
      <alignment horizontal="center" vertical="center"/>
    </xf>
    <xf numFmtId="3" fontId="7" fillId="0" borderId="4" xfId="0" applyNumberFormat="1" applyFont="1" applyBorder="1" applyAlignment="1">
      <alignment horizontal="center" vertical="center"/>
    </xf>
    <xf numFmtId="3" fontId="7" fillId="0" borderId="4" xfId="0" applyNumberFormat="1" applyFont="1" applyBorder="1" applyAlignment="1" applyProtection="1">
      <alignment horizontal="center" vertical="center"/>
    </xf>
    <xf numFmtId="0" fontId="28" fillId="0" borderId="0" xfId="0" applyFont="1" applyBorder="1" applyAlignment="1">
      <alignment horizontal="centerContinuous" vertical="center"/>
    </xf>
    <xf numFmtId="0" fontId="5" fillId="0" borderId="0" xfId="0" applyFont="1" applyAlignment="1">
      <alignment vertical="center"/>
    </xf>
    <xf numFmtId="0" fontId="5" fillId="0" borderId="0" xfId="0" applyFont="1" applyAlignment="1" applyProtection="1">
      <alignment vertical="center"/>
      <protection locked="0"/>
    </xf>
    <xf numFmtId="1" fontId="5"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lignment horizontal="right" vertical="center"/>
    </xf>
    <xf numFmtId="0" fontId="28" fillId="0" borderId="0" xfId="0" applyFont="1" applyAlignment="1">
      <alignment vertical="center"/>
    </xf>
    <xf numFmtId="3" fontId="7" fillId="0" borderId="23" xfId="0" applyNumberFormat="1" applyFont="1" applyBorder="1" applyAlignment="1" applyProtection="1">
      <alignment horizontal="center" vertical="center" wrapText="1"/>
      <protection locked="0"/>
    </xf>
    <xf numFmtId="3" fontId="7" fillId="0" borderId="23" xfId="0" applyNumberFormat="1" applyFont="1" applyBorder="1" applyAlignment="1" applyProtection="1">
      <alignment horizontal="center" vertical="center" wrapText="1"/>
    </xf>
    <xf numFmtId="0" fontId="9" fillId="3" borderId="35" xfId="0" applyFont="1" applyFill="1" applyBorder="1" applyAlignment="1">
      <alignment horizontal="centerContinuous" vertical="center"/>
    </xf>
    <xf numFmtId="0" fontId="8" fillId="3" borderId="36" xfId="0" applyFont="1" applyFill="1" applyBorder="1" applyAlignment="1">
      <alignment horizontal="centerContinuous" vertical="center"/>
    </xf>
    <xf numFmtId="0" fontId="8" fillId="3" borderId="37" xfId="0" applyFont="1" applyFill="1" applyBorder="1" applyAlignment="1">
      <alignment horizontal="centerContinuous" vertical="center"/>
    </xf>
    <xf numFmtId="0" fontId="9" fillId="3" borderId="9" xfId="0" applyFont="1" applyFill="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9" fillId="3" borderId="38" xfId="0" applyFont="1" applyFill="1" applyBorder="1" applyAlignment="1" applyProtection="1">
      <alignment horizontal="center" vertical="center" wrapText="1"/>
    </xf>
    <xf numFmtId="3" fontId="7" fillId="0" borderId="13" xfId="0" applyNumberFormat="1" applyFont="1" applyBorder="1" applyAlignment="1" applyProtection="1">
      <alignment horizontal="center" vertical="center" wrapText="1"/>
      <protection locked="0"/>
    </xf>
    <xf numFmtId="10" fontId="7" fillId="0" borderId="8" xfId="0" applyNumberFormat="1" applyFont="1" applyFill="1" applyBorder="1" applyAlignment="1" applyProtection="1">
      <alignment horizontal="center" vertical="center"/>
    </xf>
    <xf numFmtId="3" fontId="7" fillId="0" borderId="28" xfId="0" applyNumberFormat="1" applyFont="1" applyBorder="1" applyAlignment="1">
      <alignment horizontal="center" vertical="center"/>
    </xf>
    <xf numFmtId="3" fontId="7" fillId="0" borderId="18" xfId="0" applyNumberFormat="1" applyFont="1" applyBorder="1" applyAlignment="1">
      <alignment horizontal="center" vertical="center"/>
    </xf>
    <xf numFmtId="10" fontId="7" fillId="0" borderId="19" xfId="0" applyNumberFormat="1" applyFont="1" applyFill="1" applyBorder="1" applyAlignment="1" applyProtection="1">
      <alignment horizontal="center" vertical="center"/>
    </xf>
    <xf numFmtId="3" fontId="7" fillId="0" borderId="13" xfId="0" applyNumberFormat="1" applyFont="1" applyBorder="1" applyAlignment="1" applyProtection="1">
      <alignment horizontal="center" vertical="center" wrapText="1"/>
    </xf>
    <xf numFmtId="0" fontId="9" fillId="3" borderId="39" xfId="0" applyFont="1" applyFill="1" applyBorder="1" applyAlignment="1" applyProtection="1">
      <alignment horizontal="center" vertical="center"/>
    </xf>
    <xf numFmtId="0" fontId="5" fillId="0" borderId="30" xfId="0" applyNumberFormat="1" applyFont="1" applyBorder="1" applyAlignment="1" applyProtection="1">
      <alignment horizontal="center" vertical="center"/>
    </xf>
    <xf numFmtId="0" fontId="8" fillId="0" borderId="30" xfId="0" applyNumberFormat="1" applyFont="1" applyBorder="1" applyAlignment="1" applyProtection="1">
      <alignment horizontal="center" vertical="center"/>
    </xf>
    <xf numFmtId="0" fontId="9" fillId="0" borderId="31" xfId="0" applyFont="1" applyBorder="1" applyAlignment="1">
      <alignment horizontal="center" vertical="center"/>
    </xf>
    <xf numFmtId="1" fontId="28" fillId="0" borderId="0" xfId="0" applyNumberFormat="1" applyFont="1" applyFill="1" applyAlignment="1">
      <alignment vertical="center"/>
    </xf>
    <xf numFmtId="3" fontId="7" fillId="0" borderId="22" xfId="0" applyNumberFormat="1" applyFont="1" applyBorder="1" applyAlignment="1" applyProtection="1">
      <alignment horizontal="center" vertical="center"/>
    </xf>
    <xf numFmtId="0" fontId="31" fillId="0" borderId="0" xfId="0" applyFont="1" applyAlignment="1">
      <alignment horizontal="right" vertical="center"/>
    </xf>
    <xf numFmtId="0" fontId="9" fillId="3" borderId="7" xfId="0" applyFont="1" applyFill="1" applyBorder="1" applyAlignment="1" applyProtection="1">
      <alignment horizontal="center" vertical="center" wrapText="1"/>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3" fontId="7" fillId="0" borderId="22" xfId="0" applyNumberFormat="1" applyFont="1" applyBorder="1" applyAlignment="1" applyProtection="1">
      <alignment horizontal="center" vertical="center"/>
      <protection locked="0"/>
    </xf>
    <xf numFmtId="165" fontId="7" fillId="0" borderId="22" xfId="2" applyNumberFormat="1" applyFont="1" applyBorder="1" applyAlignment="1">
      <alignment horizontal="center" vertical="center"/>
    </xf>
    <xf numFmtId="0" fontId="8" fillId="0" borderId="41" xfId="0" applyFont="1" applyBorder="1" applyAlignment="1">
      <alignment horizontal="center" vertical="center"/>
    </xf>
    <xf numFmtId="3" fontId="7" fillId="0" borderId="42" xfId="0" applyNumberFormat="1" applyFont="1" applyBorder="1" applyAlignment="1">
      <alignment horizontal="center" vertical="center"/>
    </xf>
    <xf numFmtId="0" fontId="9" fillId="3" borderId="23" xfId="0" applyFont="1" applyFill="1" applyBorder="1" applyAlignment="1">
      <alignment horizontal="centerContinuous" vertical="center"/>
    </xf>
    <xf numFmtId="0" fontId="9" fillId="3" borderId="7" xfId="0" applyFont="1" applyFill="1" applyBorder="1" applyAlignment="1">
      <alignment horizontal="centerContinuous" vertical="center"/>
    </xf>
    <xf numFmtId="165" fontId="7" fillId="3" borderId="42" xfId="2" applyNumberFormat="1" applyFont="1" applyFill="1" applyBorder="1" applyAlignment="1">
      <alignment horizontal="center" vertical="center"/>
    </xf>
    <xf numFmtId="165" fontId="7" fillId="3" borderId="1" xfId="2" applyNumberFormat="1" applyFont="1" applyFill="1" applyBorder="1" applyAlignment="1">
      <alignment horizontal="center" vertical="center"/>
    </xf>
    <xf numFmtId="0" fontId="8" fillId="4" borderId="24" xfId="0" applyFont="1" applyFill="1" applyBorder="1" applyAlignment="1">
      <alignment horizontal="left" vertical="center"/>
    </xf>
    <xf numFmtId="0" fontId="8" fillId="4" borderId="22" xfId="0" applyFont="1" applyFill="1" applyBorder="1" applyAlignment="1">
      <alignment vertical="center" wrapText="1"/>
    </xf>
    <xf numFmtId="0" fontId="9" fillId="0" borderId="1" xfId="0" applyFont="1" applyFill="1" applyBorder="1" applyAlignment="1">
      <alignment horizontal="left" vertical="center" wrapText="1"/>
    </xf>
    <xf numFmtId="0" fontId="9" fillId="3" borderId="23" xfId="0" applyFont="1" applyFill="1" applyBorder="1" applyAlignment="1">
      <alignment horizontal="centerContinuous" vertical="center" wrapText="1"/>
    </xf>
    <xf numFmtId="0" fontId="9" fillId="3" borderId="7" xfId="0" applyFont="1" applyFill="1" applyBorder="1" applyAlignment="1">
      <alignment horizontal="centerContinuous" vertical="center" wrapText="1"/>
    </xf>
    <xf numFmtId="0" fontId="9" fillId="3" borderId="14" xfId="0" applyFont="1" applyFill="1" applyBorder="1" applyAlignment="1">
      <alignment horizontal="centerContinuous" vertical="center"/>
    </xf>
    <xf numFmtId="0" fontId="7"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9" fontId="36"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36" fillId="0" borderId="1" xfId="0" applyNumberFormat="1" applyFont="1" applyFill="1" applyBorder="1" applyAlignment="1">
      <alignment horizontal="center" vertical="center" wrapText="1"/>
    </xf>
    <xf numFmtId="3" fontId="36" fillId="0" borderId="1" xfId="0" applyNumberFormat="1" applyFont="1" applyFill="1" applyBorder="1" applyAlignment="1">
      <alignment horizontal="center" vertical="center" wrapText="1"/>
    </xf>
    <xf numFmtId="3" fontId="7" fillId="0" borderId="1" xfId="0" applyNumberFormat="1" applyFont="1" applyFill="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Continuous" vertical="center" wrapText="1"/>
    </xf>
    <xf numFmtId="165" fontId="7" fillId="0" borderId="1" xfId="0" applyNumberFormat="1" applyFont="1" applyFill="1" applyBorder="1" applyAlignment="1" applyProtection="1">
      <alignment horizontal="centerContinuous" vertical="center" wrapText="1"/>
    </xf>
    <xf numFmtId="165" fontId="36" fillId="0" borderId="1" xfId="0" applyNumberFormat="1" applyFont="1" applyFill="1" applyBorder="1" applyAlignment="1" applyProtection="1">
      <alignment horizontal="centerContinuous" vertical="center" wrapText="1"/>
    </xf>
    <xf numFmtId="9" fontId="36" fillId="0" borderId="1" xfId="0" applyNumberFormat="1" applyFont="1" applyFill="1" applyBorder="1" applyAlignment="1" applyProtection="1">
      <alignment horizontal="centerContinuous" vertical="center" wrapText="1"/>
    </xf>
    <xf numFmtId="0" fontId="3" fillId="0" borderId="0" xfId="3" applyFont="1" applyAlignment="1">
      <alignment vertical="center"/>
    </xf>
    <xf numFmtId="0" fontId="9" fillId="3" borderId="36" xfId="0" applyFont="1" applyFill="1" applyBorder="1" applyAlignment="1">
      <alignment horizontal="centerContinuous" vertical="center"/>
    </xf>
    <xf numFmtId="0" fontId="9" fillId="3" borderId="44" xfId="0" applyFont="1" applyFill="1" applyBorder="1" applyAlignment="1" applyProtection="1">
      <alignment horizontal="center" vertical="center" wrapText="1"/>
    </xf>
    <xf numFmtId="0" fontId="9" fillId="3" borderId="45" xfId="0" applyFont="1" applyFill="1" applyBorder="1" applyAlignment="1" applyProtection="1">
      <alignment horizontal="center" vertical="center" wrapText="1"/>
    </xf>
    <xf numFmtId="0" fontId="9" fillId="3" borderId="37" xfId="0" applyFont="1" applyFill="1" applyBorder="1" applyAlignment="1">
      <alignment horizontal="centerContinuous" vertical="center"/>
    </xf>
    <xf numFmtId="0" fontId="9" fillId="3" borderId="36" xfId="0" applyFont="1" applyFill="1" applyBorder="1" applyAlignment="1">
      <alignment horizontal="centerContinuous" vertical="center" wrapText="1"/>
    </xf>
    <xf numFmtId="0" fontId="9" fillId="3" borderId="35" xfId="0" applyFont="1" applyFill="1" applyBorder="1" applyAlignment="1">
      <alignment horizontal="centerContinuous" vertical="center" wrapText="1"/>
    </xf>
    <xf numFmtId="0" fontId="9" fillId="3" borderId="37" xfId="0" applyFont="1" applyFill="1" applyBorder="1" applyAlignment="1">
      <alignment horizontal="centerContinuous" vertical="center" wrapText="1"/>
    </xf>
    <xf numFmtId="3" fontId="7" fillId="0" borderId="4" xfId="0" applyNumberFormat="1" applyFont="1" applyBorder="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xf>
    <xf numFmtId="10" fontId="7" fillId="0" borderId="46" xfId="2" applyNumberFormat="1" applyFont="1" applyBorder="1" applyAlignment="1" applyProtection="1">
      <alignment horizontal="center" vertical="center" wrapText="1"/>
    </xf>
    <xf numFmtId="10" fontId="7" fillId="0" borderId="47" xfId="2" applyNumberFormat="1" applyFont="1" applyBorder="1" applyAlignment="1" applyProtection="1">
      <alignment horizontal="center" vertical="center"/>
    </xf>
    <xf numFmtId="10" fontId="7" fillId="0" borderId="8" xfId="2" applyNumberFormat="1" applyFont="1" applyBorder="1" applyAlignment="1" applyProtection="1">
      <alignment horizontal="center" vertical="center" wrapText="1"/>
    </xf>
    <xf numFmtId="10" fontId="7" fillId="0" borderId="19" xfId="2" applyNumberFormat="1" applyFont="1" applyBorder="1" applyAlignment="1">
      <alignment horizontal="center" vertical="center"/>
    </xf>
    <xf numFmtId="16" fontId="5" fillId="0" borderId="1" xfId="0" applyNumberFormat="1" applyFont="1" applyBorder="1" applyAlignment="1">
      <alignment horizontal="center" vertical="center" wrapText="1"/>
    </xf>
    <xf numFmtId="10" fontId="7" fillId="0" borderId="47" xfId="2" applyNumberFormat="1" applyFont="1" applyBorder="1" applyAlignment="1" applyProtection="1">
      <alignment horizontal="center" vertical="center"/>
    </xf>
    <xf numFmtId="10" fontId="7" fillId="0" borderId="46" xfId="2" applyNumberFormat="1" applyFont="1" applyBorder="1" applyAlignment="1" applyProtection="1">
      <alignment horizontal="center" vertical="center" wrapText="1"/>
    </xf>
    <xf numFmtId="0" fontId="9" fillId="3" borderId="49" xfId="0" applyFont="1" applyFill="1" applyBorder="1" applyAlignment="1" applyProtection="1">
      <alignment horizontal="center" vertical="center" wrapText="1"/>
    </xf>
    <xf numFmtId="0" fontId="8" fillId="3" borderId="37" xfId="0" applyFont="1" applyFill="1" applyBorder="1" applyAlignment="1">
      <alignment horizontal="centerContinuous" vertical="center" wrapText="1"/>
    </xf>
    <xf numFmtId="0" fontId="2" fillId="0" borderId="0" xfId="3" applyFont="1" applyAlignment="1">
      <alignment vertical="center"/>
    </xf>
    <xf numFmtId="10" fontId="7" fillId="0" borderId="46" xfId="2" applyNumberFormat="1" applyFont="1" applyBorder="1" applyAlignment="1" applyProtection="1">
      <alignment horizontal="center" vertical="center" wrapText="1"/>
    </xf>
    <xf numFmtId="0" fontId="1" fillId="0" borderId="0" xfId="3" applyFont="1" applyAlignment="1">
      <alignment vertical="center"/>
    </xf>
    <xf numFmtId="0" fontId="4" fillId="0" borderId="0" xfId="3" applyAlignment="1">
      <alignment horizontal="center" vertical="center"/>
    </xf>
    <xf numFmtId="10" fontId="7" fillId="0" borderId="46" xfId="2" applyNumberFormat="1" applyFont="1" applyBorder="1" applyAlignment="1" applyProtection="1">
      <alignment horizontal="center" vertical="center" wrapText="1"/>
    </xf>
    <xf numFmtId="10" fontId="7" fillId="0" borderId="46" xfId="2" applyNumberFormat="1" applyFont="1" applyBorder="1" applyAlignment="1" applyProtection="1">
      <alignment horizontal="center" vertical="center" wrapText="1"/>
    </xf>
    <xf numFmtId="0" fontId="37" fillId="0" borderId="0" xfId="3" applyFont="1" applyAlignment="1">
      <alignment vertical="center"/>
    </xf>
    <xf numFmtId="10" fontId="7" fillId="0" borderId="46" xfId="2" applyNumberFormat="1" applyFont="1" applyBorder="1" applyAlignment="1" applyProtection="1">
      <alignment horizontal="center" vertical="center" wrapText="1"/>
    </xf>
    <xf numFmtId="0" fontId="19" fillId="0" borderId="25"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164" fontId="19" fillId="0" borderId="25" xfId="0" applyNumberFormat="1" applyFont="1" applyBorder="1" applyAlignment="1" applyProtection="1">
      <alignment horizontal="center" vertical="center" wrapText="1"/>
      <protection locked="0"/>
    </xf>
    <xf numFmtId="164" fontId="19" fillId="0" borderId="26" xfId="0" applyNumberFormat="1" applyFont="1" applyBorder="1" applyAlignment="1" applyProtection="1">
      <alignment horizontal="center" vertical="center" wrapText="1"/>
      <protection locked="0"/>
    </xf>
    <xf numFmtId="164" fontId="19" fillId="0" borderId="27" xfId="0" applyNumberFormat="1" applyFont="1" applyBorder="1" applyAlignment="1" applyProtection="1">
      <alignment horizontal="center" vertical="center" wrapText="1"/>
      <protection locked="0"/>
    </xf>
    <xf numFmtId="1" fontId="25" fillId="2" borderId="25" xfId="0" applyNumberFormat="1" applyFont="1" applyFill="1" applyBorder="1" applyAlignment="1" applyProtection="1">
      <alignment horizontal="center" vertical="center"/>
      <protection locked="0"/>
    </xf>
    <xf numFmtId="1" fontId="25" fillId="2" borderId="26" xfId="0" applyNumberFormat="1" applyFont="1" applyFill="1" applyBorder="1" applyAlignment="1" applyProtection="1">
      <alignment horizontal="center" vertical="center"/>
      <protection locked="0"/>
    </xf>
    <xf numFmtId="1" fontId="25" fillId="2" borderId="27" xfId="0" applyNumberFormat="1" applyFont="1" applyFill="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164" fontId="19" fillId="0" borderId="50" xfId="0" applyNumberFormat="1" applyFont="1" applyFill="1" applyBorder="1" applyAlignment="1" applyProtection="1">
      <alignment horizontal="center" vertical="center"/>
    </xf>
    <xf numFmtId="49" fontId="5" fillId="0" borderId="24" xfId="0" applyNumberFormat="1" applyFont="1" applyBorder="1" applyAlignment="1" applyProtection="1">
      <alignment horizontal="center" vertical="center"/>
    </xf>
    <xf numFmtId="49" fontId="5" fillId="0" borderId="11" xfId="0" applyNumberFormat="1" applyFont="1" applyBorder="1" applyAlignment="1" applyProtection="1">
      <alignment horizontal="center" vertical="center"/>
    </xf>
    <xf numFmtId="49" fontId="5" fillId="0" borderId="22" xfId="0" applyNumberFormat="1" applyFont="1" applyBorder="1" applyAlignment="1" applyProtection="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center" vertical="center"/>
    </xf>
    <xf numFmtId="0" fontId="5" fillId="0" borderId="22" xfId="0" applyFont="1" applyBorder="1" applyAlignment="1">
      <alignment horizontal="center" vertical="center"/>
    </xf>
    <xf numFmtId="0" fontId="8" fillId="0" borderId="24" xfId="0" applyFont="1" applyBorder="1" applyAlignment="1">
      <alignment horizontal="center" vertical="center"/>
    </xf>
    <xf numFmtId="0" fontId="8" fillId="0" borderId="11" xfId="0" applyFont="1" applyBorder="1" applyAlignment="1">
      <alignment horizontal="center" vertical="center"/>
    </xf>
    <xf numFmtId="0" fontId="8" fillId="0" borderId="22" xfId="0" applyFont="1" applyBorder="1" applyAlignment="1">
      <alignment horizontal="center" vertical="center"/>
    </xf>
    <xf numFmtId="49" fontId="8" fillId="0" borderId="32" xfId="0" applyNumberFormat="1" applyFont="1" applyBorder="1" applyAlignment="1" applyProtection="1">
      <alignment horizontal="center" vertical="center"/>
    </xf>
    <xf numFmtId="49" fontId="8" fillId="0" borderId="15" xfId="0" applyNumberFormat="1" applyFont="1" applyBorder="1" applyAlignment="1" applyProtection="1">
      <alignment horizontal="center" vertical="center"/>
    </xf>
    <xf numFmtId="49" fontId="8" fillId="0" borderId="10" xfId="0" applyNumberFormat="1" applyFont="1" applyBorder="1" applyAlignment="1" applyProtection="1">
      <alignment horizontal="center" vertical="center"/>
    </xf>
    <xf numFmtId="49" fontId="8" fillId="0" borderId="17" xfId="0" applyNumberFormat="1" applyFont="1" applyBorder="1" applyAlignment="1" applyProtection="1">
      <alignment horizontal="center" vertical="center"/>
    </xf>
    <xf numFmtId="0" fontId="8" fillId="0" borderId="32" xfId="0" applyFont="1" applyBorder="1" applyAlignment="1">
      <alignment horizontal="center" vertical="center"/>
    </xf>
    <xf numFmtId="0" fontId="8" fillId="0" borderId="15" xfId="0" applyFont="1" applyBorder="1" applyAlignment="1">
      <alignment horizontal="center" vertical="center"/>
    </xf>
    <xf numFmtId="0" fontId="8" fillId="0" borderId="10" xfId="0" applyFont="1" applyBorder="1" applyAlignment="1">
      <alignment horizontal="center" vertical="center"/>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165" fontId="7" fillId="0" borderId="43" xfId="2" applyNumberFormat="1" applyFont="1" applyBorder="1" applyAlignment="1">
      <alignment horizontal="center" vertical="center"/>
    </xf>
    <xf numFmtId="165" fontId="7" fillId="0" borderId="11" xfId="2" applyNumberFormat="1" applyFont="1" applyBorder="1" applyAlignment="1">
      <alignment horizontal="center" vertical="center"/>
    </xf>
    <xf numFmtId="165" fontId="7" fillId="0" borderId="40" xfId="2" applyNumberFormat="1" applyFont="1" applyBorder="1" applyAlignment="1">
      <alignment horizontal="center" vertical="center"/>
    </xf>
    <xf numFmtId="165" fontId="7" fillId="0" borderId="22" xfId="2" applyNumberFormat="1" applyFont="1" applyBorder="1" applyAlignment="1">
      <alignment horizontal="center" vertical="center"/>
    </xf>
    <xf numFmtId="0" fontId="5" fillId="0" borderId="40" xfId="0" applyFont="1" applyBorder="1" applyAlignment="1">
      <alignment horizontal="center" vertical="center"/>
    </xf>
    <xf numFmtId="0" fontId="8" fillId="0" borderId="40" xfId="0" applyFont="1" applyBorder="1" applyAlignment="1">
      <alignment horizontal="center" vertical="center"/>
    </xf>
    <xf numFmtId="49" fontId="8" fillId="0" borderId="24" xfId="0" applyNumberFormat="1" applyFont="1" applyBorder="1" applyAlignment="1" applyProtection="1">
      <alignment horizontal="center" vertical="center"/>
    </xf>
    <xf numFmtId="49" fontId="8" fillId="0" borderId="11" xfId="0" applyNumberFormat="1" applyFont="1" applyBorder="1" applyAlignment="1" applyProtection="1">
      <alignment horizontal="center" vertical="center"/>
    </xf>
    <xf numFmtId="49" fontId="8" fillId="0" borderId="40" xfId="0" applyNumberFormat="1" applyFont="1" applyBorder="1" applyAlignment="1" applyProtection="1">
      <alignment horizontal="center" vertical="center"/>
    </xf>
    <xf numFmtId="165" fontId="7" fillId="0" borderId="24" xfId="2" applyNumberFormat="1" applyFont="1" applyBorder="1" applyAlignment="1">
      <alignment horizontal="center" vertical="center"/>
    </xf>
    <xf numFmtId="10" fontId="7" fillId="0" borderId="13" xfId="2" applyNumberFormat="1" applyFont="1" applyBorder="1" applyAlignment="1" applyProtection="1">
      <alignment horizontal="center" vertical="center" wrapText="1"/>
    </xf>
    <xf numFmtId="10" fontId="7" fillId="0" borderId="46" xfId="2" applyNumberFormat="1" applyFont="1" applyBorder="1" applyAlignment="1" applyProtection="1">
      <alignment horizontal="center" vertical="center" wrapText="1"/>
    </xf>
    <xf numFmtId="10" fontId="7" fillId="0" borderId="48" xfId="2" applyNumberFormat="1" applyFont="1" applyBorder="1" applyAlignment="1" applyProtection="1">
      <alignment horizontal="center" vertical="center"/>
    </xf>
    <xf numFmtId="10" fontId="7" fillId="0" borderId="47" xfId="2" applyNumberFormat="1" applyFont="1" applyBorder="1" applyAlignment="1" applyProtection="1">
      <alignment horizontal="center" vertical="center"/>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32" fillId="0" borderId="0" xfId="0" applyFont="1" applyAlignment="1">
      <alignment vertical="center" wrapText="1"/>
    </xf>
  </cellXfs>
  <cellStyles count="4">
    <cellStyle name="Normal" xfId="0" builtinId="0"/>
    <cellStyle name="Normal 2" xfId="1" xr:uid="{00000000-0005-0000-0000-000001000000}"/>
    <cellStyle name="Normal 3" xfId="3" xr:uid="{00000000-0005-0000-0000-000002000000}"/>
    <cellStyle name="Percent" xfId="2" builtinId="5"/>
  </cellStyles>
  <dxfs count="44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209550</xdr:colOff>
      <xdr:row>15</xdr:row>
      <xdr:rowOff>0</xdr:rowOff>
    </xdr:from>
    <xdr:to>
      <xdr:col>10</xdr:col>
      <xdr:colOff>638175</xdr:colOff>
      <xdr:row>28</xdr:row>
      <xdr:rowOff>123825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38350" y="4781550"/>
          <a:ext cx="7010400" cy="22955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r>
            <a:rPr lang="en-US" sz="1100" b="1">
              <a:solidFill>
                <a:schemeClr val="tx2"/>
              </a:solidFill>
            </a:rPr>
            <a:t>Use This Report Template For The SFY2022 Annual Report</a:t>
          </a:r>
        </a:p>
        <a:p>
          <a:pPr marL="171450" indent="-171450">
            <a:spcBef>
              <a:spcPts val="600"/>
            </a:spcBef>
            <a:buFont typeface="Arial" panose="020B0604020202020204" pitchFamily="34" charset="0"/>
            <a:buChar char="●"/>
          </a:pPr>
          <a:r>
            <a:rPr lang="en-US" sz="1100"/>
            <a:t>This</a:t>
          </a:r>
          <a:r>
            <a:rPr lang="en-US" sz="1100" baseline="0"/>
            <a:t> report template includes the annual NC Medicaid Waiver measures in Part I of the Combined NC Medicaid and DMH/DD/SAS Performance Measures Guidelines.</a:t>
          </a:r>
        </a:p>
        <a:p>
          <a:pPr marL="171450" indent="-171450">
            <a:spcBef>
              <a:spcPts val="600"/>
            </a:spcBef>
            <a:buFont typeface="Arial" panose="020B0604020202020204" pitchFamily="34" charset="0"/>
            <a:buChar char="●"/>
          </a:pPr>
          <a:r>
            <a:rPr lang="en-US" sz="1100" baseline="0"/>
            <a:t>This report template has been revised as follows:</a:t>
          </a:r>
        </a:p>
        <a:p>
          <a:pPr marL="628650" lvl="1" indent="-171450">
            <a:spcBef>
              <a:spcPts val="600"/>
            </a:spcBef>
            <a:buFont typeface="Arial" panose="020B0604020202020204" pitchFamily="34" charset="0"/>
            <a:buChar char="●"/>
          </a:pPr>
          <a:r>
            <a:rPr lang="en-US" sz="1100" baseline="0"/>
            <a:t>Reflects all county realignments expected during the SFY listed on the Data Validation worksheet (as of 12/1/21).  This impacts performance measures </a:t>
          </a:r>
          <a:r>
            <a:rPr lang="en-US" sz="1100" baseline="0">
              <a:solidFill>
                <a:schemeClr val="dk1"/>
              </a:solidFill>
              <a:effectLst/>
              <a:latin typeface="+mn-lt"/>
              <a:ea typeface="+mn-ea"/>
              <a:cs typeface="+mn-cs"/>
            </a:rPr>
            <a:t>containing county-level data as the names of counties on those measures </a:t>
          </a:r>
          <a:r>
            <a:rPr lang="en-US" sz="1100" baseline="0"/>
            <a:t>auto-populate based on the LME-MCO name entered above in the Name of Plan.  As this is an annual report, the LME-MCO responsible at the end of the year for any counties that realigned during the year is requested to obtain and provide data for those counties for the entire SFY.  </a:t>
          </a:r>
        </a:p>
        <a:p>
          <a:pPr marL="628650" lvl="1" indent="-171450">
            <a:spcBef>
              <a:spcPts val="600"/>
            </a:spcBef>
            <a:buFont typeface="Arial" panose="020B0604020202020204" pitchFamily="34" charset="0"/>
            <a:buChar char="●"/>
          </a:pPr>
          <a:r>
            <a:rPr lang="en-US" sz="1100" baseline="0"/>
            <a:t>Please do not use this template for prior year reports.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23</xdr:row>
      <xdr:rowOff>38100</xdr:rowOff>
    </xdr:from>
    <xdr:to>
      <xdr:col>6</xdr:col>
      <xdr:colOff>744850</xdr:colOff>
      <xdr:row>51</xdr:row>
      <xdr:rowOff>76200</xdr:rowOff>
    </xdr:to>
    <xdr:pic>
      <xdr:nvPicPr>
        <xdr:cNvPr id="4" name="Picture 3" descr="Table&#10;&#10;Description automatically generated">
          <a:extLst>
            <a:ext uri="{FF2B5EF4-FFF2-40B4-BE49-F238E27FC236}">
              <a16:creationId xmlns:a16="http://schemas.microsoft.com/office/drawing/2014/main" id="{4EA747F1-6ACE-46F6-8355-9F7C228FA5D8}"/>
            </a:ext>
          </a:extLst>
        </xdr:cNvPr>
        <xdr:cNvPicPr>
          <a:picLocks noChangeAspect="1"/>
        </xdr:cNvPicPr>
      </xdr:nvPicPr>
      <xdr:blipFill>
        <a:blip xmlns:r="http://schemas.openxmlformats.org/officeDocument/2006/relationships" r:embed="rId1"/>
        <a:stretch>
          <a:fillRect/>
        </a:stretch>
      </xdr:blipFill>
      <xdr:spPr>
        <a:xfrm>
          <a:off x="2981325" y="3762375"/>
          <a:ext cx="4297675" cy="4572000"/>
        </a:xfrm>
        <a:prstGeom prst="rect">
          <a:avLst/>
        </a:prstGeom>
        <a:ln>
          <a:solidFill>
            <a:schemeClr val="tx2"/>
          </a:solidFill>
        </a:ln>
      </xdr:spPr>
    </xdr:pic>
    <xdr:clientData/>
  </xdr:twoCellAnchor>
</xdr:wsDr>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N17"/>
  <sheetViews>
    <sheetView showGridLines="0" tabSelected="1" zoomScaleNormal="100" zoomScaleSheetLayoutView="100" workbookViewId="0">
      <selection activeCell="E6" sqref="E6:I6"/>
    </sheetView>
  </sheetViews>
  <sheetFormatPr defaultColWidth="9.109375" defaultRowHeight="13.2"/>
  <cols>
    <col min="1" max="6" width="13.6640625" style="16" customWidth="1"/>
    <col min="7" max="7" width="2.6640625" style="16" customWidth="1"/>
    <col min="8" max="14" width="13.6640625" style="16" customWidth="1"/>
    <col min="15" max="16384" width="9.109375" style="16"/>
  </cols>
  <sheetData>
    <row r="1" spans="1:14" s="11" customFormat="1" ht="24.75" customHeight="1">
      <c r="A1" s="34" t="s">
        <v>64</v>
      </c>
      <c r="B1" s="22"/>
      <c r="C1" s="21"/>
      <c r="D1" s="21"/>
      <c r="E1" s="21"/>
      <c r="F1" s="21"/>
      <c r="G1" s="21"/>
      <c r="H1" s="21"/>
      <c r="I1" s="21"/>
      <c r="J1" s="21"/>
      <c r="K1" s="21"/>
      <c r="L1" s="21"/>
      <c r="M1" s="21"/>
      <c r="N1" s="21"/>
    </row>
    <row r="2" spans="1:14" s="11" customFormat="1" ht="24.75" customHeight="1">
      <c r="A2" s="24" t="s">
        <v>65</v>
      </c>
      <c r="B2" s="23"/>
      <c r="C2" s="21"/>
      <c r="D2" s="21"/>
      <c r="E2" s="21"/>
      <c r="F2" s="21"/>
      <c r="G2" s="21"/>
      <c r="H2" s="21"/>
      <c r="I2" s="21"/>
      <c r="J2" s="21"/>
      <c r="K2" s="21"/>
      <c r="L2" s="21"/>
      <c r="M2" s="21"/>
      <c r="N2" s="21"/>
    </row>
    <row r="3" spans="1:14" s="11" customFormat="1" ht="24.75" customHeight="1">
      <c r="A3" s="26"/>
      <c r="C3" s="20"/>
      <c r="E3" s="25" t="s">
        <v>339</v>
      </c>
      <c r="F3" s="240">
        <v>2022</v>
      </c>
      <c r="G3" s="241"/>
      <c r="H3" s="242"/>
      <c r="I3" s="27" t="str">
        <f>IF(F3="","&lt;--- Enter State Fiscal Year (YYYY)","")</f>
        <v/>
      </c>
      <c r="J3" s="12"/>
      <c r="K3" s="12"/>
      <c r="L3" s="12"/>
      <c r="M3" s="12"/>
      <c r="N3" s="12"/>
    </row>
    <row r="4" spans="1:14" s="11" customFormat="1" ht="24.75" customHeight="1">
      <c r="B4" s="20"/>
      <c r="C4" s="20"/>
      <c r="D4" s="20"/>
      <c r="E4" s="20"/>
      <c r="F4" s="20"/>
      <c r="H4" s="20"/>
      <c r="I4" s="12"/>
      <c r="J4" s="12"/>
      <c r="K4" s="12"/>
      <c r="L4" s="12"/>
      <c r="M4" s="12"/>
      <c r="N4" s="12"/>
    </row>
    <row r="5" spans="1:14" s="11" customFormat="1" ht="24.75" customHeight="1">
      <c r="B5" s="23"/>
      <c r="C5" s="32"/>
      <c r="D5" s="32"/>
      <c r="E5" s="31" t="s">
        <v>18</v>
      </c>
      <c r="F5" s="32"/>
      <c r="G5" s="23"/>
      <c r="H5" s="32"/>
      <c r="I5" s="32"/>
      <c r="J5" s="15"/>
      <c r="K5" s="33"/>
      <c r="L5" s="32"/>
      <c r="M5" s="33"/>
      <c r="N5" s="33"/>
    </row>
    <row r="6" spans="1:14" s="11" customFormat="1" ht="30" customHeight="1">
      <c r="A6" s="10"/>
      <c r="B6" s="12"/>
      <c r="D6" s="30" t="s">
        <v>19</v>
      </c>
      <c r="E6" s="243"/>
      <c r="F6" s="244"/>
      <c r="G6" s="244"/>
      <c r="H6" s="244"/>
      <c r="I6" s="245"/>
      <c r="J6" s="27" t="str">
        <f>IF(E6="","&lt;--- Enter Name of LME-MCO applicable for the report time period","")</f>
        <v>&lt;--- Enter Name of LME-MCO applicable for the report time period</v>
      </c>
      <c r="K6" s="15"/>
      <c r="L6" s="12"/>
      <c r="M6" s="7"/>
      <c r="N6" s="15"/>
    </row>
    <row r="7" spans="1:14" s="11" customFormat="1" ht="30" customHeight="1">
      <c r="A7" s="10"/>
      <c r="B7" s="12"/>
      <c r="D7" s="30" t="s">
        <v>50</v>
      </c>
      <c r="E7" s="35" t="s">
        <v>51</v>
      </c>
      <c r="F7" s="21"/>
      <c r="G7" s="21"/>
      <c r="H7" s="33"/>
      <c r="I7" s="21"/>
      <c r="J7" s="7"/>
      <c r="K7" s="15"/>
      <c r="L7" s="12"/>
      <c r="M7" s="7"/>
      <c r="N7" s="15"/>
    </row>
    <row r="8" spans="1:14" s="11" customFormat="1" ht="30" customHeight="1">
      <c r="A8" s="10"/>
      <c r="B8" s="12"/>
      <c r="D8" s="30" t="s">
        <v>27</v>
      </c>
      <c r="E8" s="246" t="str">
        <f>IF($F$3="","","July 1, "&amp;F3-1)</f>
        <v>July 1, 2021</v>
      </c>
      <c r="F8" s="246"/>
      <c r="G8" s="36" t="s">
        <v>72</v>
      </c>
      <c r="H8" s="246" t="str">
        <f>IF($F$3="","","June 30, "&amp;F3)</f>
        <v>June 30, 2022</v>
      </c>
      <c r="I8" s="246"/>
      <c r="J8" s="27" t="s">
        <v>340</v>
      </c>
      <c r="K8" s="15"/>
      <c r="L8" s="12"/>
      <c r="M8" s="7"/>
      <c r="N8" s="15"/>
    </row>
    <row r="9" spans="1:14" s="11" customFormat="1" ht="30" customHeight="1">
      <c r="A9" s="10"/>
      <c r="B9" s="12"/>
      <c r="D9" s="30" t="s">
        <v>70</v>
      </c>
      <c r="E9" s="234"/>
      <c r="F9" s="235"/>
      <c r="G9" s="235"/>
      <c r="H9" s="235"/>
      <c r="I9" s="236"/>
      <c r="J9" s="27" t="str">
        <f>IF(E9="","&lt;--- Enter Name of CEO","")</f>
        <v>&lt;--- Enter Name of CEO</v>
      </c>
      <c r="K9" s="15"/>
      <c r="L9" s="15"/>
      <c r="M9" s="15"/>
      <c r="N9" s="15"/>
    </row>
    <row r="10" spans="1:14" s="11" customFormat="1" ht="30" customHeight="1">
      <c r="A10" s="10"/>
      <c r="B10" s="12"/>
      <c r="D10" s="30" t="s">
        <v>71</v>
      </c>
      <c r="E10" s="234"/>
      <c r="F10" s="235"/>
      <c r="G10" s="235"/>
      <c r="H10" s="235"/>
      <c r="I10" s="236"/>
      <c r="J10" s="27" t="str">
        <f>IF(E10="","&lt;--- Enter Name of Contract Manager","")</f>
        <v>&lt;--- Enter Name of Contract Manager</v>
      </c>
      <c r="K10" s="15"/>
      <c r="L10" s="12"/>
      <c r="M10" s="15"/>
      <c r="N10" s="15"/>
    </row>
    <row r="11" spans="1:14" s="11" customFormat="1" ht="30" customHeight="1">
      <c r="A11" s="9"/>
      <c r="B11" s="12"/>
      <c r="D11" s="30" t="s">
        <v>69</v>
      </c>
      <c r="E11" s="234"/>
      <c r="F11" s="235"/>
      <c r="G11" s="235"/>
      <c r="H11" s="235"/>
      <c r="I11" s="236"/>
      <c r="J11" s="27" t="str">
        <f>IF(E11="","&lt;--- Enter Name of Person Completing Report","")</f>
        <v>&lt;--- Enter Name of Person Completing Report</v>
      </c>
      <c r="K11" s="15"/>
      <c r="L11" s="12"/>
      <c r="M11" s="15"/>
      <c r="N11" s="15"/>
    </row>
    <row r="12" spans="1:14" s="11" customFormat="1" ht="30" customHeight="1">
      <c r="A12" s="8"/>
      <c r="B12" s="13"/>
      <c r="D12" s="30" t="s">
        <v>73</v>
      </c>
      <c r="E12" s="237"/>
      <c r="F12" s="238"/>
      <c r="G12" s="238"/>
      <c r="H12" s="238"/>
      <c r="I12" s="239"/>
      <c r="J12" s="27" t="str">
        <f>IF(E12="","&lt;--- Enter Date Report Completed","")</f>
        <v>&lt;--- Enter Date Report Completed</v>
      </c>
      <c r="K12" s="14"/>
      <c r="L12" s="14"/>
      <c r="M12" s="14"/>
      <c r="N12" s="14"/>
    </row>
    <row r="13" spans="1:14" ht="15.6">
      <c r="A13" s="17"/>
      <c r="B13" s="18"/>
      <c r="C13" s="18"/>
      <c r="D13" s="18"/>
      <c r="E13" s="18"/>
      <c r="F13" s="18"/>
      <c r="H13" s="18"/>
      <c r="I13" s="18"/>
      <c r="J13" s="18"/>
      <c r="K13" s="18"/>
      <c r="L13" s="18"/>
      <c r="M13" s="18"/>
      <c r="N13" s="18"/>
    </row>
    <row r="14" spans="1:14" ht="15.6">
      <c r="A14" s="17"/>
      <c r="B14" s="18"/>
      <c r="C14" s="18"/>
      <c r="D14" s="18"/>
      <c r="E14" s="18"/>
      <c r="F14" s="18"/>
      <c r="H14" s="18"/>
      <c r="I14" s="18"/>
      <c r="J14" s="18"/>
      <c r="K14" s="18"/>
      <c r="L14" s="18"/>
      <c r="M14" s="18"/>
      <c r="N14" s="18"/>
    </row>
    <row r="15" spans="1:14" ht="15.6">
      <c r="A15" s="17"/>
      <c r="B15" s="18"/>
      <c r="C15" s="18"/>
      <c r="D15" s="18"/>
      <c r="E15" s="18"/>
      <c r="F15" s="18"/>
      <c r="H15" s="18"/>
      <c r="I15" s="18"/>
      <c r="J15" s="18"/>
      <c r="K15" s="18"/>
      <c r="L15" s="18"/>
      <c r="M15" s="18"/>
      <c r="N15" s="18"/>
    </row>
    <row r="17" spans="1:1" ht="17.399999999999999">
      <c r="A17" s="19"/>
    </row>
  </sheetData>
  <sheetProtection sheet="1" objects="1" scenarios="1" selectLockedCells="1"/>
  <mergeCells count="8">
    <mergeCell ref="E10:I10"/>
    <mergeCell ref="E11:I11"/>
    <mergeCell ref="E12:I12"/>
    <mergeCell ref="F3:H3"/>
    <mergeCell ref="E6:I6"/>
    <mergeCell ref="E8:F8"/>
    <mergeCell ref="H8:I8"/>
    <mergeCell ref="E9:I9"/>
  </mergeCells>
  <phoneticPr fontId="6" type="noConversion"/>
  <conditionalFormatting sqref="F3:H3">
    <cfRule type="expression" dxfId="445" priority="8">
      <formula>$F$3=""</formula>
    </cfRule>
  </conditionalFormatting>
  <conditionalFormatting sqref="E6:I6">
    <cfRule type="expression" dxfId="444" priority="7">
      <formula>$E6=""</formula>
    </cfRule>
  </conditionalFormatting>
  <conditionalFormatting sqref="E9:I9">
    <cfRule type="expression" dxfId="443" priority="4">
      <formula>$E$9=""</formula>
    </cfRule>
  </conditionalFormatting>
  <conditionalFormatting sqref="E10:I10">
    <cfRule type="expression" dxfId="442" priority="3">
      <formula>$E$10=""</formula>
    </cfRule>
  </conditionalFormatting>
  <conditionalFormatting sqref="E11:I11">
    <cfRule type="expression" dxfId="441" priority="2">
      <formula>$E$11=""</formula>
    </cfRule>
  </conditionalFormatting>
  <conditionalFormatting sqref="E12:I12">
    <cfRule type="expression" dxfId="440" priority="1">
      <formula>$E$12=""</formula>
    </cfRule>
  </conditionalFormatting>
  <dataValidations count="4">
    <dataValidation type="whole" operator="greaterThan" allowBlank="1" showInputMessage="1" showErrorMessage="1" error="Report Year must be greater than 2012." prompt="Enter SFY as a 4-digit number (e.g. YYYY)" sqref="F3" xr:uid="{00000000-0002-0000-0000-000000000000}">
      <formula1>2012</formula1>
    </dataValidation>
    <dataValidation type="list" allowBlank="1" showInputMessage="1" showErrorMessage="1" prompt="Select the LME-MCO from the drop-down list." sqref="E6" xr:uid="{00000000-0002-0000-0000-000001000000}">
      <formula1>LME_MCO</formula1>
    </dataValidation>
    <dataValidation allowBlank="1" showInputMessage="1" showErrorMessage="1" prompt="Enter &quot;From&quot; Date in DHHS letter." sqref="E8:F8" xr:uid="{00000000-0002-0000-0000-000002000000}"/>
    <dataValidation allowBlank="1" showInputMessage="1" showErrorMessage="1" prompt="Enter &quot;To&quot; Date in DHHS letter." sqref="H8:I8" xr:uid="{00000000-0002-0000-0000-000003000000}"/>
  </dataValidations>
  <printOptions horizontalCentered="1"/>
  <pageMargins left="0.3" right="0.3" top="0.5" bottom="0.5" header="0.3" footer="0.3"/>
  <pageSetup scale="74" fitToHeight="0" orientation="landscape" r:id="rId1"/>
  <headerFooter alignWithMargins="0">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4"/>
    <pageSetUpPr fitToPage="1"/>
  </sheetPr>
  <dimension ref="A1:C14"/>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75</v>
      </c>
    </row>
    <row r="2" spans="1:3" ht="15" customHeight="1">
      <c r="A2" s="55" t="s">
        <v>76</v>
      </c>
    </row>
    <row r="3" spans="1:3" ht="15" customHeight="1">
      <c r="A3" s="37" t="s">
        <v>339</v>
      </c>
      <c r="C3" s="59">
        <f>IF('Set-Up Worksheet'!F3="","Data Not Entered On Set-Up Worksheet",'Set-Up Worksheet'!F3)</f>
        <v>2022</v>
      </c>
    </row>
    <row r="4" spans="1:3" ht="15" customHeight="1">
      <c r="C4" s="39"/>
    </row>
    <row r="5" spans="1:3" ht="15" customHeight="1">
      <c r="A5" s="37" t="s">
        <v>41</v>
      </c>
      <c r="C5" s="39"/>
    </row>
    <row r="6" spans="1:3" ht="15" customHeight="1">
      <c r="A6" s="37" t="s">
        <v>112</v>
      </c>
      <c r="C6" s="39"/>
    </row>
    <row r="7" spans="1:3" ht="15" customHeight="1">
      <c r="A7" s="37"/>
      <c r="C7" s="39"/>
    </row>
    <row r="8" spans="1:3" ht="15" customHeight="1">
      <c r="A8" s="37" t="s">
        <v>77</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2021 - June 30, 2022</v>
      </c>
    </row>
    <row r="14" spans="1:3" ht="13.8">
      <c r="A14" s="81" t="s">
        <v>113</v>
      </c>
    </row>
  </sheetData>
  <sheetProtection sheet="1" objects="1" scenarios="1"/>
  <conditionalFormatting sqref="C3">
    <cfRule type="expression" dxfId="396" priority="3">
      <formula>C3="Data Not Entered On Set-Up Worksheet"</formula>
    </cfRule>
  </conditionalFormatting>
  <conditionalFormatting sqref="C8">
    <cfRule type="expression" dxfId="395" priority="2">
      <formula>C8="Data Not Entered On Set-Up Worksheet"</formula>
    </cfRule>
  </conditionalFormatting>
  <conditionalFormatting sqref="C10">
    <cfRule type="expression" dxfId="394"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4"/>
    <pageSetUpPr fitToPage="1"/>
  </sheetPr>
  <dimension ref="A1:D19"/>
  <sheetViews>
    <sheetView showGridLines="0" workbookViewId="0">
      <selection activeCell="B14" sqref="B14"/>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75</v>
      </c>
    </row>
    <row r="2" spans="1:4" ht="15" customHeight="1">
      <c r="A2" s="55" t="s">
        <v>76</v>
      </c>
    </row>
    <row r="3" spans="1:4" ht="15" customHeight="1">
      <c r="A3" s="37" t="s">
        <v>339</v>
      </c>
      <c r="C3" s="59">
        <f>IF('Set-Up Worksheet'!F3="","Data Not Entered On Set-Up Worksheet",'Set-Up Worksheet'!F3)</f>
        <v>2022</v>
      </c>
    </row>
    <row r="4" spans="1:4" ht="15" customHeight="1">
      <c r="C4" s="39"/>
    </row>
    <row r="5" spans="1:4" ht="15" customHeight="1">
      <c r="A5" s="37" t="s">
        <v>41</v>
      </c>
      <c r="C5" s="39"/>
    </row>
    <row r="6" spans="1:4" ht="15" customHeight="1">
      <c r="A6" s="37" t="s">
        <v>115</v>
      </c>
      <c r="C6" s="39"/>
    </row>
    <row r="7" spans="1:4" ht="15" customHeight="1">
      <c r="A7" s="37"/>
      <c r="C7" s="39"/>
    </row>
    <row r="8" spans="1:4" ht="15" customHeight="1">
      <c r="A8" s="37" t="s">
        <v>77</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2021 - June 30, 2022</v>
      </c>
    </row>
    <row r="12" spans="1:4">
      <c r="B12" s="74" t="s">
        <v>20</v>
      </c>
      <c r="C12" s="74" t="s">
        <v>21</v>
      </c>
      <c r="D12" s="74" t="s">
        <v>35</v>
      </c>
    </row>
    <row r="13" spans="1:4" ht="52.8">
      <c r="B13" s="122" t="s">
        <v>117</v>
      </c>
      <c r="C13" s="122" t="s">
        <v>116</v>
      </c>
      <c r="D13" s="122" t="s">
        <v>118</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393" priority="4">
      <formula>C3="Data Not Entered On Set-Up Worksheet"</formula>
    </cfRule>
  </conditionalFormatting>
  <conditionalFormatting sqref="C8">
    <cfRule type="expression" dxfId="392" priority="3">
      <formula>C8="Data Not Entered On Set-Up Worksheet"</formula>
    </cfRule>
  </conditionalFormatting>
  <conditionalFormatting sqref="C10">
    <cfRule type="expression" dxfId="391" priority="2">
      <formula>C10="Data Not Entered On Set-Up Worksheet"</formula>
    </cfRule>
  </conditionalFormatting>
  <conditionalFormatting sqref="B14:C14">
    <cfRule type="cellIs" dxfId="390"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4"/>
    <pageSetUpPr fitToPage="1"/>
  </sheetPr>
  <dimension ref="A1:C17"/>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75</v>
      </c>
    </row>
    <row r="2" spans="1:3" ht="15" customHeight="1">
      <c r="A2" s="55" t="s">
        <v>76</v>
      </c>
    </row>
    <row r="3" spans="1:3" ht="15" customHeight="1">
      <c r="A3" s="37" t="s">
        <v>339</v>
      </c>
      <c r="C3" s="59">
        <f>IF('Set-Up Worksheet'!F3="","Data Not Entered On Set-Up Worksheet",'Set-Up Worksheet'!F3)</f>
        <v>2022</v>
      </c>
    </row>
    <row r="4" spans="1:3" ht="15" customHeight="1">
      <c r="C4" s="39"/>
    </row>
    <row r="5" spans="1:3" ht="15" customHeight="1">
      <c r="A5" s="37" t="s">
        <v>45</v>
      </c>
      <c r="C5" s="39"/>
    </row>
    <row r="6" spans="1:3" ht="15" customHeight="1">
      <c r="A6" s="37" t="s">
        <v>49</v>
      </c>
      <c r="C6" s="39"/>
    </row>
    <row r="7" spans="1:3" ht="15" customHeight="1">
      <c r="A7" s="37"/>
      <c r="C7" s="39"/>
    </row>
    <row r="8" spans="1:3" ht="15" customHeight="1">
      <c r="A8" s="37" t="s">
        <v>77</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2021 - June 30, 2022</v>
      </c>
    </row>
    <row r="15" spans="1:3" ht="13.8">
      <c r="A15" s="81" t="s">
        <v>119</v>
      </c>
    </row>
    <row r="16" spans="1:3" ht="13.8">
      <c r="A16" s="81" t="s">
        <v>120</v>
      </c>
    </row>
    <row r="17" spans="1:1" ht="13.8">
      <c r="A17" s="81" t="s">
        <v>121</v>
      </c>
    </row>
  </sheetData>
  <sheetProtection sheet="1" objects="1" scenarios="1"/>
  <phoneticPr fontId="6" type="noConversion"/>
  <conditionalFormatting sqref="C3">
    <cfRule type="expression" dxfId="389" priority="3">
      <formula>C3="Data Not Entered On Set-Up Worksheet"</formula>
    </cfRule>
  </conditionalFormatting>
  <conditionalFormatting sqref="C8">
    <cfRule type="expression" dxfId="388" priority="2">
      <formula>C8="Data Not Entered On Set-Up Worksheet"</formula>
    </cfRule>
  </conditionalFormatting>
  <conditionalFormatting sqref="C10">
    <cfRule type="expression" dxfId="387" priority="1">
      <formula>C10="Data Not Entered On Set-Up Worksheet"</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4"/>
    <pageSetUpPr fitToPage="1"/>
  </sheetPr>
  <dimension ref="A1:D15"/>
  <sheetViews>
    <sheetView showGridLines="0" workbookViewId="0">
      <selection activeCell="I14" sqref="I14"/>
    </sheetView>
  </sheetViews>
  <sheetFormatPr defaultColWidth="9.109375" defaultRowHeight="13.2"/>
  <cols>
    <col min="1" max="1" width="22.44140625" style="2" customWidth="1"/>
    <col min="2" max="2" width="16.6640625" style="2" customWidth="1"/>
    <col min="3" max="4" width="17" style="2" customWidth="1"/>
    <col min="5" max="5" width="5.6640625" style="2" customWidth="1"/>
    <col min="6" max="7" width="19.5546875" style="2" customWidth="1"/>
    <col min="8" max="16384" width="9.109375" style="2"/>
  </cols>
  <sheetData>
    <row r="1" spans="1:4" ht="15" customHeight="1">
      <c r="A1" s="55" t="s">
        <v>75</v>
      </c>
    </row>
    <row r="2" spans="1:4" ht="15" customHeight="1">
      <c r="A2" s="55" t="s">
        <v>76</v>
      </c>
    </row>
    <row r="3" spans="1:4" ht="15" customHeight="1">
      <c r="A3" s="37" t="s">
        <v>339</v>
      </c>
      <c r="C3" s="59">
        <f>IF('Set-Up Worksheet'!F3="","Data Not Entered On Set-Up Worksheet",'Set-Up Worksheet'!F3)</f>
        <v>2022</v>
      </c>
    </row>
    <row r="4" spans="1:4" ht="15" customHeight="1">
      <c r="C4" s="39"/>
    </row>
    <row r="5" spans="1:4" ht="15" customHeight="1">
      <c r="A5" s="3" t="s">
        <v>45</v>
      </c>
      <c r="C5" s="39"/>
    </row>
    <row r="6" spans="1:4" ht="15" customHeight="1">
      <c r="A6" s="3" t="s">
        <v>46</v>
      </c>
      <c r="C6" s="39"/>
    </row>
    <row r="7" spans="1:4" ht="15" customHeight="1">
      <c r="A7" s="3"/>
      <c r="C7" s="39"/>
    </row>
    <row r="8" spans="1:4" ht="15" customHeight="1">
      <c r="A8" s="3" t="s">
        <v>77</v>
      </c>
      <c r="C8" s="60" t="str">
        <f>IF('Set-Up Worksheet'!E6="","Data Not Entered On Set-Up Worksheet",'Set-Up Worksheet'!E6)</f>
        <v>Data Not Entered On Set-Up Worksheet</v>
      </c>
    </row>
    <row r="9" spans="1:4" ht="15" customHeight="1">
      <c r="A9" s="3" t="s">
        <v>50</v>
      </c>
      <c r="C9" s="39" t="s">
        <v>51</v>
      </c>
    </row>
    <row r="10" spans="1:4" ht="15" customHeight="1">
      <c r="A10" s="3" t="s">
        <v>27</v>
      </c>
      <c r="C10" s="61" t="str">
        <f>IF(OR('Set-Up Worksheet'!E8="",'Set-Up Worksheet'!H8=""),"Data Not Entered On Set-Up Worksheet",TEXT('Set-Up Worksheet'!E8,"mmmm d, yyyy")&amp;" - "&amp;TEXT('Set-Up Worksheet'!H8,"mmmm d, yyyy"))</f>
        <v>July 1, 2021 - June 30, 2022</v>
      </c>
    </row>
    <row r="12" spans="1:4" ht="15" customHeight="1">
      <c r="A12" s="4"/>
      <c r="B12" s="5"/>
      <c r="C12" s="5"/>
      <c r="D12" s="5"/>
    </row>
    <row r="13" spans="1:4" ht="15" customHeight="1">
      <c r="A13" s="4" t="s">
        <v>122</v>
      </c>
      <c r="B13" s="5"/>
      <c r="C13" s="5"/>
      <c r="D13" s="5"/>
    </row>
    <row r="14" spans="1:4" ht="15" customHeight="1">
      <c r="A14" s="4" t="s">
        <v>123</v>
      </c>
      <c r="B14" s="5"/>
      <c r="C14" s="5"/>
      <c r="D14" s="5"/>
    </row>
    <row r="15" spans="1:4" ht="15" customHeight="1">
      <c r="A15" s="80" t="s">
        <v>124</v>
      </c>
    </row>
  </sheetData>
  <sheetProtection sheet="1" objects="1" scenarios="1"/>
  <phoneticPr fontId="6" type="noConversion"/>
  <conditionalFormatting sqref="C3">
    <cfRule type="expression" dxfId="386" priority="3">
      <formula>C3="Data Not Entered On Set-Up Worksheet"</formula>
    </cfRule>
  </conditionalFormatting>
  <conditionalFormatting sqref="C8">
    <cfRule type="expression" dxfId="385" priority="2">
      <formula>C8="Data Not Entered On Set-Up Worksheet"</formula>
    </cfRule>
  </conditionalFormatting>
  <conditionalFormatting sqref="C10">
    <cfRule type="expression" dxfId="384"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4"/>
    <pageSetUpPr fitToPage="1"/>
  </sheetPr>
  <dimension ref="A1:G71"/>
  <sheetViews>
    <sheetView showGridLines="0" zoomScaleNormal="100" workbookViewId="0">
      <selection activeCell="A70" sqref="A70"/>
    </sheetView>
  </sheetViews>
  <sheetFormatPr defaultColWidth="9.109375" defaultRowHeight="13.2"/>
  <cols>
    <col min="1" max="1" width="22.44140625" style="28" customWidth="1"/>
    <col min="2" max="2" width="32.109375" style="28" customWidth="1"/>
    <col min="3" max="4" width="18.6640625" style="28" customWidth="1"/>
    <col min="5" max="5" width="20.6640625" style="28" customWidth="1"/>
    <col min="6" max="6" width="18.6640625" style="28" customWidth="1"/>
    <col min="7" max="16384" width="9.109375" style="28"/>
  </cols>
  <sheetData>
    <row r="1" spans="1:7" ht="15" customHeight="1">
      <c r="A1" s="55" t="s">
        <v>75</v>
      </c>
    </row>
    <row r="2" spans="1:7" ht="15" customHeight="1">
      <c r="A2" s="55" t="s">
        <v>76</v>
      </c>
    </row>
    <row r="3" spans="1:7" ht="15" customHeight="1">
      <c r="A3" s="37" t="s">
        <v>339</v>
      </c>
      <c r="C3" s="59">
        <f>IF('Set-Up Worksheet'!F3="","Data Not Entered On Set-Up Worksheet",'Set-Up Worksheet'!F3)</f>
        <v>2022</v>
      </c>
    </row>
    <row r="4" spans="1:7" ht="15" customHeight="1">
      <c r="C4" s="39"/>
    </row>
    <row r="5" spans="1:7" ht="15" customHeight="1">
      <c r="A5" s="37" t="s">
        <v>45</v>
      </c>
      <c r="C5" s="39"/>
    </row>
    <row r="6" spans="1:7" ht="15" customHeight="1">
      <c r="A6" s="37" t="s">
        <v>47</v>
      </c>
    </row>
    <row r="7" spans="1:7" ht="15" customHeight="1">
      <c r="A7" s="37"/>
      <c r="C7" s="39"/>
    </row>
    <row r="8" spans="1:7" ht="15" customHeight="1">
      <c r="A8" s="37" t="s">
        <v>77</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2021 - June 30, 2022</v>
      </c>
      <c r="G10" s="88" t="s">
        <v>162</v>
      </c>
    </row>
    <row r="12" spans="1:7" ht="20.100000000000001" customHeight="1">
      <c r="C12" s="85" t="s">
        <v>125</v>
      </c>
      <c r="D12" s="85" t="s">
        <v>134</v>
      </c>
      <c r="E12" s="85" t="s">
        <v>126</v>
      </c>
    </row>
    <row r="13" spans="1:7" ht="18" customHeight="1">
      <c r="A13" s="37" t="s">
        <v>132</v>
      </c>
      <c r="C13" s="63"/>
      <c r="D13" s="63"/>
      <c r="E13" s="126">
        <f>SUM(C13:D13)</f>
        <v>0</v>
      </c>
    </row>
    <row r="14" spans="1:7" ht="15">
      <c r="A14" s="44"/>
      <c r="C14" s="127"/>
      <c r="D14" s="127"/>
      <c r="E14" s="127"/>
    </row>
    <row r="15" spans="1:7" ht="15">
      <c r="A15" s="37" t="s">
        <v>133</v>
      </c>
      <c r="C15" s="127"/>
      <c r="D15" s="127"/>
      <c r="E15" s="127"/>
    </row>
    <row r="16" spans="1:7" ht="18" customHeight="1">
      <c r="A16" s="83" t="s">
        <v>127</v>
      </c>
      <c r="C16" s="63"/>
      <c r="D16" s="63"/>
      <c r="E16" s="126">
        <f t="shared" ref="E16:E19" si="0">SUM(C16:D16)</f>
        <v>0</v>
      </c>
    </row>
    <row r="17" spans="1:5" ht="18" customHeight="1">
      <c r="A17" s="83" t="s">
        <v>128</v>
      </c>
      <c r="C17" s="63"/>
      <c r="D17" s="63"/>
      <c r="E17" s="126">
        <f t="shared" si="0"/>
        <v>0</v>
      </c>
    </row>
    <row r="18" spans="1:5" ht="18" customHeight="1">
      <c r="A18" s="83" t="s">
        <v>129</v>
      </c>
      <c r="C18" s="63"/>
      <c r="D18" s="63"/>
      <c r="E18" s="126">
        <f t="shared" si="0"/>
        <v>0</v>
      </c>
    </row>
    <row r="19" spans="1:5" ht="18" customHeight="1">
      <c r="A19" s="84" t="s">
        <v>130</v>
      </c>
      <c r="C19" s="63"/>
      <c r="D19" s="63"/>
      <c r="E19" s="126">
        <f t="shared" si="0"/>
        <v>0</v>
      </c>
    </row>
    <row r="20" spans="1:5" ht="18" customHeight="1">
      <c r="A20" s="83" t="s">
        <v>131</v>
      </c>
      <c r="C20" s="126">
        <f>SUM(C16:C19)</f>
        <v>0</v>
      </c>
      <c r="D20" s="126">
        <f t="shared" ref="D20:E20" si="1">SUM(D16:D19)</f>
        <v>0</v>
      </c>
      <c r="E20" s="126">
        <f t="shared" si="1"/>
        <v>0</v>
      </c>
    </row>
    <row r="21" spans="1:5" ht="15">
      <c r="C21" s="127"/>
      <c r="D21" s="127"/>
      <c r="E21" s="127"/>
    </row>
    <row r="22" spans="1:5" ht="18" customHeight="1">
      <c r="A22" s="37" t="s">
        <v>148</v>
      </c>
      <c r="C22" s="76">
        <f>IF(C13="",0,C20/C13*1000)</f>
        <v>0</v>
      </c>
      <c r="D22" s="76">
        <f t="shared" ref="D22" si="2">IF(D13="",0,D20/D13*1000)</f>
        <v>0</v>
      </c>
      <c r="E22" s="76">
        <f>IF(E13=0,0,E20/E13*1000)</f>
        <v>0</v>
      </c>
    </row>
    <row r="23" spans="1:5" ht="15">
      <c r="C23" s="127"/>
      <c r="D23" s="127"/>
      <c r="E23" s="127"/>
    </row>
    <row r="24" spans="1:5" ht="18" customHeight="1">
      <c r="A24" s="37" t="s">
        <v>149</v>
      </c>
      <c r="C24" s="127"/>
      <c r="D24" s="127"/>
      <c r="E24" s="127"/>
    </row>
    <row r="25" spans="1:5" ht="18" customHeight="1">
      <c r="A25" s="83" t="s">
        <v>135</v>
      </c>
      <c r="C25" s="63"/>
      <c r="D25" s="63"/>
      <c r="E25" s="126">
        <f t="shared" ref="E25:E28" si="3">SUM(C25:D25)</f>
        <v>0</v>
      </c>
    </row>
    <row r="26" spans="1:5" ht="18" customHeight="1">
      <c r="A26" s="83" t="s">
        <v>142</v>
      </c>
      <c r="C26" s="63"/>
      <c r="D26" s="63"/>
      <c r="E26" s="126">
        <f t="shared" si="3"/>
        <v>0</v>
      </c>
    </row>
    <row r="27" spans="1:5" ht="18" customHeight="1">
      <c r="A27" s="83" t="s">
        <v>138</v>
      </c>
      <c r="C27" s="63"/>
      <c r="D27" s="63"/>
      <c r="E27" s="126">
        <f t="shared" si="3"/>
        <v>0</v>
      </c>
    </row>
    <row r="28" spans="1:5" ht="18" customHeight="1">
      <c r="A28" s="83" t="s">
        <v>137</v>
      </c>
      <c r="C28" s="63"/>
      <c r="D28" s="63"/>
      <c r="E28" s="126">
        <f t="shared" si="3"/>
        <v>0</v>
      </c>
    </row>
    <row r="29" spans="1:5" ht="18" customHeight="1">
      <c r="A29" s="83" t="s">
        <v>136</v>
      </c>
      <c r="C29" s="63"/>
      <c r="D29" s="63"/>
      <c r="E29" s="126">
        <f>SUM(C29:D29)</f>
        <v>0</v>
      </c>
    </row>
    <row r="30" spans="1:5" ht="18" customHeight="1">
      <c r="A30" s="83" t="s">
        <v>150</v>
      </c>
      <c r="C30" s="63"/>
      <c r="D30" s="63"/>
      <c r="E30" s="126">
        <f>SUM(C30:D30)</f>
        <v>0</v>
      </c>
    </row>
    <row r="31" spans="1:5" ht="15">
      <c r="C31" s="127"/>
      <c r="D31" s="127"/>
      <c r="E31" s="127"/>
    </row>
    <row r="32" spans="1:5" ht="18" customHeight="1">
      <c r="A32" s="87" t="s">
        <v>152</v>
      </c>
      <c r="C32" s="127"/>
      <c r="D32" s="128"/>
      <c r="E32" s="127"/>
    </row>
    <row r="33" spans="1:5" ht="18" customHeight="1">
      <c r="A33" s="83" t="s">
        <v>139</v>
      </c>
      <c r="C33" s="63"/>
      <c r="D33" s="128"/>
      <c r="E33" s="126">
        <f t="shared" ref="E33:E39" si="4">SUM(C33:D33)</f>
        <v>0</v>
      </c>
    </row>
    <row r="34" spans="1:5" ht="18" customHeight="1">
      <c r="A34" s="83" t="s">
        <v>140</v>
      </c>
      <c r="C34" s="63"/>
      <c r="D34" s="128"/>
      <c r="E34" s="126">
        <f t="shared" si="4"/>
        <v>0</v>
      </c>
    </row>
    <row r="35" spans="1:5" ht="18" customHeight="1">
      <c r="A35" s="83" t="s">
        <v>142</v>
      </c>
      <c r="C35" s="63"/>
      <c r="D35" s="128"/>
      <c r="E35" s="126">
        <f t="shared" si="4"/>
        <v>0</v>
      </c>
    </row>
    <row r="36" spans="1:5" ht="18" customHeight="1">
      <c r="A36" s="83" t="s">
        <v>138</v>
      </c>
      <c r="C36" s="63"/>
      <c r="D36" s="128"/>
      <c r="E36" s="126">
        <f t="shared" si="4"/>
        <v>0</v>
      </c>
    </row>
    <row r="37" spans="1:5" ht="18" customHeight="1">
      <c r="A37" s="83" t="s">
        <v>137</v>
      </c>
      <c r="C37" s="63"/>
      <c r="D37" s="128"/>
      <c r="E37" s="126">
        <f t="shared" si="4"/>
        <v>0</v>
      </c>
    </row>
    <row r="38" spans="1:5" ht="18" customHeight="1">
      <c r="A38" s="83" t="s">
        <v>136</v>
      </c>
      <c r="C38" s="63"/>
      <c r="D38" s="128"/>
      <c r="E38" s="126">
        <f t="shared" ref="E38" si="5">SUM(C38:D38)</f>
        <v>0</v>
      </c>
    </row>
    <row r="39" spans="1:5" ht="18" customHeight="1">
      <c r="A39" s="83" t="s">
        <v>150</v>
      </c>
      <c r="C39" s="63"/>
      <c r="D39" s="128"/>
      <c r="E39" s="126">
        <f t="shared" si="4"/>
        <v>0</v>
      </c>
    </row>
    <row r="40" spans="1:5" ht="15">
      <c r="C40" s="127"/>
      <c r="D40" s="127"/>
      <c r="E40" s="127"/>
    </row>
    <row r="41" spans="1:5" ht="18" customHeight="1">
      <c r="A41" s="87" t="s">
        <v>154</v>
      </c>
      <c r="C41" s="127"/>
      <c r="D41" s="127"/>
      <c r="E41" s="127"/>
    </row>
    <row r="42" spans="1:5" ht="18" customHeight="1">
      <c r="A42" s="83" t="s">
        <v>141</v>
      </c>
      <c r="C42" s="63"/>
      <c r="D42" s="63"/>
      <c r="E42" s="126">
        <f t="shared" ref="E42:E47" si="6">SUM(C42:D42)</f>
        <v>0</v>
      </c>
    </row>
    <row r="43" spans="1:5" ht="18" customHeight="1">
      <c r="A43" s="83" t="s">
        <v>142</v>
      </c>
      <c r="C43" s="63"/>
      <c r="D43" s="63"/>
      <c r="E43" s="126">
        <f t="shared" si="6"/>
        <v>0</v>
      </c>
    </row>
    <row r="44" spans="1:5" ht="18" customHeight="1">
      <c r="A44" s="83" t="s">
        <v>138</v>
      </c>
      <c r="C44" s="63"/>
      <c r="D44" s="63"/>
      <c r="E44" s="126">
        <f t="shared" si="6"/>
        <v>0</v>
      </c>
    </row>
    <row r="45" spans="1:5" ht="18" customHeight="1">
      <c r="A45" s="83" t="s">
        <v>137</v>
      </c>
      <c r="C45" s="63"/>
      <c r="D45" s="63"/>
      <c r="E45" s="126">
        <f t="shared" si="6"/>
        <v>0</v>
      </c>
    </row>
    <row r="46" spans="1:5" ht="18" customHeight="1">
      <c r="A46" s="83" t="s">
        <v>136</v>
      </c>
      <c r="C46" s="63"/>
      <c r="D46" s="63"/>
      <c r="E46" s="126">
        <f t="shared" ref="E46" si="7">SUM(C46:D46)</f>
        <v>0</v>
      </c>
    </row>
    <row r="47" spans="1:5" ht="18" customHeight="1">
      <c r="A47" s="83" t="s">
        <v>150</v>
      </c>
      <c r="C47" s="63"/>
      <c r="D47" s="63"/>
      <c r="E47" s="126">
        <f t="shared" si="6"/>
        <v>0</v>
      </c>
    </row>
    <row r="48" spans="1:5" ht="15">
      <c r="C48" s="127"/>
      <c r="D48" s="127"/>
      <c r="E48" s="127"/>
    </row>
    <row r="49" spans="1:6" ht="18" customHeight="1">
      <c r="A49" s="87" t="s">
        <v>155</v>
      </c>
      <c r="C49" s="127"/>
      <c r="D49" s="127"/>
      <c r="E49" s="127"/>
    </row>
    <row r="50" spans="1:6" ht="18" customHeight="1">
      <c r="A50" s="83" t="s">
        <v>153</v>
      </c>
      <c r="C50" s="63"/>
      <c r="D50" s="63"/>
      <c r="E50" s="126">
        <f t="shared" ref="E50:E55" si="8">SUM(C50:D50)</f>
        <v>0</v>
      </c>
    </row>
    <row r="51" spans="1:6" ht="18" customHeight="1">
      <c r="A51" s="83" t="s">
        <v>142</v>
      </c>
      <c r="C51" s="63"/>
      <c r="D51" s="119"/>
      <c r="E51" s="126">
        <f t="shared" si="8"/>
        <v>0</v>
      </c>
    </row>
    <row r="52" spans="1:6" ht="18" customHeight="1">
      <c r="A52" s="83" t="s">
        <v>138</v>
      </c>
      <c r="C52" s="63"/>
      <c r="D52" s="63"/>
      <c r="E52" s="126">
        <f t="shared" si="8"/>
        <v>0</v>
      </c>
    </row>
    <row r="53" spans="1:6" ht="18" customHeight="1">
      <c r="A53" s="83" t="s">
        <v>137</v>
      </c>
      <c r="C53" s="63"/>
      <c r="D53" s="63"/>
      <c r="E53" s="126">
        <f t="shared" si="8"/>
        <v>0</v>
      </c>
    </row>
    <row r="54" spans="1:6" ht="18" customHeight="1">
      <c r="A54" s="83" t="s">
        <v>136</v>
      </c>
      <c r="C54" s="63"/>
      <c r="D54" s="63"/>
      <c r="E54" s="126">
        <f t="shared" ref="E54" si="9">SUM(C54:D54)</f>
        <v>0</v>
      </c>
    </row>
    <row r="55" spans="1:6" ht="18" customHeight="1">
      <c r="A55" s="83" t="s">
        <v>150</v>
      </c>
      <c r="C55" s="63"/>
      <c r="D55" s="63"/>
      <c r="E55" s="126">
        <f t="shared" si="8"/>
        <v>0</v>
      </c>
    </row>
    <row r="56" spans="1:6" ht="15">
      <c r="C56" s="127"/>
      <c r="D56" s="127"/>
      <c r="E56" s="127"/>
    </row>
    <row r="57" spans="1:6" ht="18" customHeight="1">
      <c r="A57" s="37" t="s">
        <v>147</v>
      </c>
      <c r="C57" s="127"/>
      <c r="D57" s="127"/>
      <c r="E57" s="127"/>
    </row>
    <row r="58" spans="1:6" ht="18" customHeight="1">
      <c r="A58" s="83" t="s">
        <v>143</v>
      </c>
      <c r="C58" s="126">
        <f>SUM(C26,C35,C43,C51)</f>
        <v>0</v>
      </c>
      <c r="D58" s="126">
        <f>SUM(D26,D35,D43,D51)</f>
        <v>0</v>
      </c>
      <c r="E58" s="126">
        <f t="shared" ref="E58:E64" si="10">SUM(C58:D58)</f>
        <v>0</v>
      </c>
    </row>
    <row r="59" spans="1:6" ht="18" customHeight="1">
      <c r="A59" s="83" t="s">
        <v>144</v>
      </c>
      <c r="C59" s="126">
        <f>SUM(C27,C36,C44,C52)</f>
        <v>0</v>
      </c>
      <c r="D59" s="126">
        <f>SUM(D27,D36,D44,D52)</f>
        <v>0</v>
      </c>
      <c r="E59" s="126">
        <f t="shared" si="10"/>
        <v>0</v>
      </c>
    </row>
    <row r="60" spans="1:6" ht="15">
      <c r="C60" s="54"/>
      <c r="D60" s="54"/>
      <c r="E60" s="54"/>
    </row>
    <row r="61" spans="1:6" ht="18" customHeight="1">
      <c r="A61" s="83" t="s">
        <v>156</v>
      </c>
      <c r="C61" s="63"/>
      <c r="D61" s="63"/>
      <c r="E61" s="126">
        <f t="shared" si="10"/>
        <v>0</v>
      </c>
      <c r="F61" s="57"/>
    </row>
    <row r="62" spans="1:6" ht="18" customHeight="1">
      <c r="A62" s="86" t="s">
        <v>159</v>
      </c>
      <c r="C62" s="63"/>
      <c r="D62" s="63"/>
      <c r="E62" s="126">
        <f t="shared" si="10"/>
        <v>0</v>
      </c>
    </row>
    <row r="63" spans="1:6" ht="18" customHeight="1">
      <c r="A63" s="86" t="s">
        <v>160</v>
      </c>
      <c r="C63" s="63"/>
      <c r="D63" s="63"/>
      <c r="E63" s="126">
        <f t="shared" si="10"/>
        <v>0</v>
      </c>
    </row>
    <row r="64" spans="1:6" ht="18" customHeight="1">
      <c r="A64" s="86" t="s">
        <v>161</v>
      </c>
      <c r="C64" s="63"/>
      <c r="D64" s="63"/>
      <c r="E64" s="126">
        <f t="shared" si="10"/>
        <v>0</v>
      </c>
    </row>
    <row r="65" spans="1:5" ht="15">
      <c r="C65" s="54"/>
      <c r="D65" s="54"/>
      <c r="E65" s="54"/>
    </row>
    <row r="66" spans="1:5" ht="18" customHeight="1">
      <c r="A66" s="83" t="s">
        <v>145</v>
      </c>
      <c r="C66" s="129">
        <f>IF(C$61=0,0,C62/C$61)</f>
        <v>0</v>
      </c>
      <c r="D66" s="129">
        <f t="shared" ref="D66:E66" si="11">IF(D$61=0,0,D62/D$61)</f>
        <v>0</v>
      </c>
      <c r="E66" s="129">
        <f t="shared" si="11"/>
        <v>0</v>
      </c>
    </row>
    <row r="67" spans="1:5" ht="18" customHeight="1">
      <c r="A67" s="83" t="s">
        <v>146</v>
      </c>
      <c r="C67" s="129">
        <f t="shared" ref="C67:E68" si="12">IF(C$61=0,0,C63/C$61)</f>
        <v>0</v>
      </c>
      <c r="D67" s="129">
        <f t="shared" si="12"/>
        <v>0</v>
      </c>
      <c r="E67" s="129">
        <f t="shared" si="12"/>
        <v>0</v>
      </c>
    </row>
    <row r="68" spans="1:5" ht="18" customHeight="1">
      <c r="A68" s="83" t="s">
        <v>151</v>
      </c>
      <c r="C68" s="129">
        <f t="shared" si="12"/>
        <v>0</v>
      </c>
      <c r="D68" s="129">
        <f t="shared" si="12"/>
        <v>0</v>
      </c>
      <c r="E68" s="129">
        <f t="shared" si="12"/>
        <v>0</v>
      </c>
    </row>
    <row r="70" spans="1:5">
      <c r="A70" s="44" t="s">
        <v>157</v>
      </c>
    </row>
    <row r="71" spans="1:5">
      <c r="A71" s="44" t="s">
        <v>158</v>
      </c>
    </row>
  </sheetData>
  <sheetProtection sheet="1" objects="1" scenarios="1"/>
  <phoneticPr fontId="6" type="noConversion"/>
  <conditionalFormatting sqref="C3">
    <cfRule type="expression" dxfId="383" priority="12">
      <formula>C3="Data Not Entered On Set-Up Worksheet"</formula>
    </cfRule>
  </conditionalFormatting>
  <conditionalFormatting sqref="C8">
    <cfRule type="expression" dxfId="382" priority="11">
      <formula>C8="Data Not Entered On Set-Up Worksheet"</formula>
    </cfRule>
  </conditionalFormatting>
  <conditionalFormatting sqref="C10">
    <cfRule type="expression" dxfId="381" priority="10">
      <formula>C10="Data Not Entered On Set-Up Worksheet"</formula>
    </cfRule>
  </conditionalFormatting>
  <conditionalFormatting sqref="C61:D64">
    <cfRule type="cellIs" dxfId="380" priority="9" operator="equal">
      <formula>""</formula>
    </cfRule>
  </conditionalFormatting>
  <conditionalFormatting sqref="C13:D13 C16:D19">
    <cfRule type="cellIs" dxfId="379" priority="8" operator="equal">
      <formula>""</formula>
    </cfRule>
  </conditionalFormatting>
  <conditionalFormatting sqref="C25:D30">
    <cfRule type="cellIs" dxfId="378" priority="7" operator="equal">
      <formula>""</formula>
    </cfRule>
  </conditionalFormatting>
  <conditionalFormatting sqref="C33:C39">
    <cfRule type="cellIs" dxfId="377" priority="6" operator="equal">
      <formula>""</formula>
    </cfRule>
  </conditionalFormatting>
  <conditionalFormatting sqref="C42:D47">
    <cfRule type="cellIs" dxfId="376" priority="5" operator="equal">
      <formula>""</formula>
    </cfRule>
  </conditionalFormatting>
  <conditionalFormatting sqref="C52:D55">
    <cfRule type="cellIs" dxfId="375" priority="1" operator="equal">
      <formula>""</formula>
    </cfRule>
  </conditionalFormatting>
  <conditionalFormatting sqref="C50:D50">
    <cfRule type="cellIs" dxfId="374" priority="3" operator="equal">
      <formula>""</formula>
    </cfRule>
  </conditionalFormatting>
  <conditionalFormatting sqref="C51">
    <cfRule type="cellIs" dxfId="373" priority="2" operator="equal">
      <formula>""</formula>
    </cfRule>
  </conditionalFormatting>
  <pageMargins left="0.5" right="0.5" top="0.5" bottom="0.5" header="0.3" footer="0.3"/>
  <pageSetup scale="45" orientation="landscape" r:id="rId1"/>
  <headerFooter>
    <oddFooter>&amp;L&amp;9NC DHHS LME-MCO Performance Measures Report Part I Waiver Measures&amp;C&amp;P&amp;R&amp;F</oddFooter>
  </headerFooter>
  <rowBreaks count="1" manualBreakCount="1">
    <brk id="47"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4"/>
    <pageSetUpPr fitToPage="1"/>
  </sheetPr>
  <dimension ref="A1:C20"/>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75</v>
      </c>
    </row>
    <row r="2" spans="1:3" ht="15" customHeight="1">
      <c r="A2" s="55" t="s">
        <v>76</v>
      </c>
    </row>
    <row r="3" spans="1:3" ht="15" customHeight="1">
      <c r="A3" s="37" t="s">
        <v>339</v>
      </c>
      <c r="C3" s="59">
        <f>IF('Set-Up Worksheet'!F3="","Data Not Entered On Set-Up Worksheet",'Set-Up Worksheet'!F3)</f>
        <v>2022</v>
      </c>
    </row>
    <row r="4" spans="1:3" ht="15" customHeight="1">
      <c r="C4" s="39"/>
    </row>
    <row r="5" spans="1:3" ht="15" customHeight="1">
      <c r="A5" s="37" t="s">
        <v>45</v>
      </c>
      <c r="C5" s="39"/>
    </row>
    <row r="6" spans="1:3" ht="15" customHeight="1">
      <c r="A6" s="37" t="s">
        <v>48</v>
      </c>
      <c r="C6" s="39"/>
    </row>
    <row r="7" spans="1:3" ht="15" customHeight="1">
      <c r="A7" s="37"/>
      <c r="C7" s="39"/>
    </row>
    <row r="8" spans="1:3" ht="15" customHeight="1">
      <c r="A8" s="37" t="s">
        <v>77</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2021 - June 30, 2022</v>
      </c>
    </row>
    <row r="16" spans="1:3" ht="13.8">
      <c r="A16" s="89" t="s">
        <v>163</v>
      </c>
    </row>
    <row r="17" spans="1:1" ht="13.8">
      <c r="A17" s="81" t="s">
        <v>164</v>
      </c>
    </row>
    <row r="18" spans="1:1" ht="13.8">
      <c r="A18" s="81" t="s">
        <v>165</v>
      </c>
    </row>
    <row r="19" spans="1:1" ht="13.8">
      <c r="A19" s="81"/>
    </row>
    <row r="20" spans="1:1" ht="13.8">
      <c r="A20" s="81"/>
    </row>
  </sheetData>
  <sheetProtection sheet="1" objects="1" scenarios="1"/>
  <phoneticPr fontId="6" type="noConversion"/>
  <conditionalFormatting sqref="C3">
    <cfRule type="expression" dxfId="372" priority="3">
      <formula>C3="Data Not Entered On Set-Up Worksheet"</formula>
    </cfRule>
  </conditionalFormatting>
  <conditionalFormatting sqref="C8">
    <cfRule type="expression" dxfId="371" priority="2">
      <formula>C8="Data Not Entered On Set-Up Worksheet"</formula>
    </cfRule>
  </conditionalFormatting>
  <conditionalFormatting sqref="C10">
    <cfRule type="expression" dxfId="370" priority="1">
      <formula>C10="Data Not Entered On Set-Up Worksheet"</formula>
    </cfRule>
  </conditionalFormatting>
  <pageMargins left="0.5" right="0.5" top="0.5" bottom="0.5" header="0.3" footer="0.3"/>
  <pageSetup scale="92" orientation="landscape" r:id="rId1"/>
  <headerFooter>
    <oddFooter>&amp;L&amp;9NC DHHS LME-MCO Performance Measures Report Part I Waiver Measures&amp;C&amp;P&amp;R&amp;F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4"/>
    <pageSetUpPr fitToPage="1"/>
  </sheetPr>
  <dimension ref="A1:AJ51"/>
  <sheetViews>
    <sheetView showGridLines="0" workbookViewId="0">
      <selection activeCell="F42" sqref="F42"/>
    </sheetView>
  </sheetViews>
  <sheetFormatPr defaultColWidth="9.109375" defaultRowHeight="13.2"/>
  <cols>
    <col min="1" max="1" width="22.44140625" style="44" customWidth="1"/>
    <col min="2" max="7" width="18.6640625" style="44" customWidth="1"/>
    <col min="8" max="10" width="10" style="44" customWidth="1"/>
    <col min="11" max="16384" width="9.109375" style="44"/>
  </cols>
  <sheetData>
    <row r="1" spans="1:10" ht="15" customHeight="1">
      <c r="A1" s="55" t="s">
        <v>75</v>
      </c>
    </row>
    <row r="2" spans="1:10" ht="15" customHeight="1">
      <c r="A2" s="55" t="s">
        <v>76</v>
      </c>
    </row>
    <row r="3" spans="1:10" ht="15" customHeight="1">
      <c r="A3" s="37" t="s">
        <v>339</v>
      </c>
      <c r="C3" s="59">
        <f>IF('Set-Up Worksheet'!F3="","Data Not Entered On Set-Up Worksheet",'Set-Up Worksheet'!F3)</f>
        <v>2022</v>
      </c>
    </row>
    <row r="4" spans="1:10" ht="15" customHeight="1">
      <c r="C4" s="39"/>
    </row>
    <row r="5" spans="1:10" ht="15" customHeight="1">
      <c r="A5" s="37" t="s">
        <v>52</v>
      </c>
      <c r="C5" s="39"/>
    </row>
    <row r="6" spans="1:10" ht="15" customHeight="1">
      <c r="A6" s="37" t="s">
        <v>55</v>
      </c>
      <c r="C6" s="39"/>
    </row>
    <row r="7" spans="1:10" ht="15" customHeight="1">
      <c r="A7" s="37"/>
      <c r="C7" s="39"/>
    </row>
    <row r="8" spans="1:10" ht="15" customHeight="1">
      <c r="A8" s="37" t="s">
        <v>77</v>
      </c>
      <c r="C8" s="60" t="str">
        <f>IF('Set-Up Worksheet'!E6="","Data Not Entered On Set-Up Worksheet",'Set-Up Worksheet'!E6)</f>
        <v>Data Not Entered On Set-Up Worksheet</v>
      </c>
    </row>
    <row r="9" spans="1:10" ht="15" customHeight="1">
      <c r="A9" s="37" t="s">
        <v>50</v>
      </c>
      <c r="C9" s="39" t="s">
        <v>51</v>
      </c>
    </row>
    <row r="10" spans="1:10" ht="15" customHeight="1">
      <c r="A10" s="37" t="s">
        <v>27</v>
      </c>
      <c r="C10" s="61" t="str">
        <f>IF(OR('Set-Up Worksheet'!E8="",'Set-Up Worksheet'!H8=""),"Data Not Entered On Set-Up Worksheet",TEXT('Set-Up Worksheet'!E8,"mmmm d, yyyy")&amp;" - "&amp;TEXT('Set-Up Worksheet'!H8,"mmmm d, yyyy"))</f>
        <v>July 1, 2021 - June 30, 2022</v>
      </c>
    </row>
    <row r="12" spans="1:10" ht="18" customHeight="1">
      <c r="A12" s="93" t="s">
        <v>58</v>
      </c>
      <c r="B12" s="94"/>
      <c r="C12" s="94"/>
      <c r="D12" s="94"/>
      <c r="E12" s="42"/>
      <c r="F12" s="42"/>
      <c r="G12" s="42"/>
      <c r="H12" s="42"/>
      <c r="I12" s="42"/>
      <c r="J12" s="42"/>
    </row>
    <row r="13" spans="1:10" s="28" customFormat="1" ht="36" customHeight="1">
      <c r="A13" s="123" t="s">
        <v>23</v>
      </c>
      <c r="B13" s="123" t="s">
        <v>3</v>
      </c>
      <c r="C13" s="123" t="s">
        <v>4</v>
      </c>
      <c r="D13" s="123" t="s">
        <v>2</v>
      </c>
      <c r="E13" s="51"/>
      <c r="F13" s="51"/>
    </row>
    <row r="14" spans="1:10" s="28" customFormat="1" ht="18" customHeight="1">
      <c r="A14" s="90" t="s">
        <v>30</v>
      </c>
      <c r="B14" s="63"/>
      <c r="C14" s="63"/>
      <c r="D14" s="76">
        <f>SUM(B14:C14)</f>
        <v>0</v>
      </c>
      <c r="E14" s="96" t="str">
        <f>IF(COUNTA(B14:C19,C24:C40,E24:E40)&lt;46,"Enter data in applicable yellow shaded cells","")</f>
        <v>Enter data in applicable yellow shaded cells</v>
      </c>
    </row>
    <row r="15" spans="1:10" s="28" customFormat="1" ht="18" customHeight="1">
      <c r="A15" s="90" t="s">
        <v>24</v>
      </c>
      <c r="B15" s="63"/>
      <c r="C15" s="63"/>
      <c r="D15" s="76">
        <f t="shared" ref="D15:D20" si="0">SUM(B15:C15)</f>
        <v>0</v>
      </c>
      <c r="F15" s="51"/>
      <c r="G15" s="62"/>
    </row>
    <row r="16" spans="1:10" s="28" customFormat="1" ht="18" customHeight="1">
      <c r="A16" s="90" t="s">
        <v>25</v>
      </c>
      <c r="B16" s="63"/>
      <c r="C16" s="63"/>
      <c r="D16" s="76">
        <f t="shared" si="0"/>
        <v>0</v>
      </c>
      <c r="E16" s="51"/>
      <c r="F16" s="51"/>
    </row>
    <row r="17" spans="1:36" s="28" customFormat="1" ht="18" customHeight="1">
      <c r="A17" s="90" t="s">
        <v>31</v>
      </c>
      <c r="B17" s="63"/>
      <c r="C17" s="63"/>
      <c r="D17" s="76">
        <f t="shared" si="0"/>
        <v>0</v>
      </c>
      <c r="E17" s="51"/>
      <c r="F17" s="51"/>
    </row>
    <row r="18" spans="1:36" s="28" customFormat="1" ht="18" customHeight="1">
      <c r="A18" s="90" t="s">
        <v>36</v>
      </c>
      <c r="B18" s="63"/>
      <c r="C18" s="63"/>
      <c r="D18" s="76">
        <f t="shared" si="0"/>
        <v>0</v>
      </c>
      <c r="E18" s="51"/>
      <c r="F18" s="51"/>
    </row>
    <row r="19" spans="1:36" s="28" customFormat="1" ht="18" customHeight="1">
      <c r="A19" s="90" t="s">
        <v>0</v>
      </c>
      <c r="B19" s="63"/>
      <c r="C19" s="63"/>
      <c r="D19" s="76">
        <f t="shared" si="0"/>
        <v>0</v>
      </c>
      <c r="E19" s="51"/>
      <c r="F19" s="51"/>
    </row>
    <row r="20" spans="1:36" s="28" customFormat="1" ht="18" customHeight="1">
      <c r="A20" s="91" t="s">
        <v>1</v>
      </c>
      <c r="B20" s="63"/>
      <c r="C20" s="63"/>
      <c r="D20" s="76">
        <f t="shared" si="0"/>
        <v>0</v>
      </c>
      <c r="E20" s="98"/>
      <c r="F20" s="51"/>
    </row>
    <row r="21" spans="1:36" s="28" customFormat="1" ht="18" customHeight="1">
      <c r="A21" s="92" t="s">
        <v>2</v>
      </c>
      <c r="B21" s="125">
        <f>SUM(B14:B20)</f>
        <v>0</v>
      </c>
      <c r="C21" s="125">
        <f>SUM(C14:C20)</f>
        <v>0</v>
      </c>
      <c r="D21" s="125">
        <f>SUM(D14:D20)</f>
        <v>0</v>
      </c>
      <c r="E21" s="97"/>
      <c r="F21" s="51"/>
    </row>
    <row r="22" spans="1:36" s="28" customFormat="1">
      <c r="A22" s="52"/>
      <c r="B22" s="53"/>
      <c r="C22" s="51"/>
      <c r="D22" s="51"/>
      <c r="E22" s="51"/>
      <c r="F22" s="51"/>
    </row>
    <row r="23" spans="1:36" s="54" customFormat="1" ht="39.6">
      <c r="A23" s="105" t="s">
        <v>23</v>
      </c>
      <c r="B23" s="105" t="s">
        <v>26</v>
      </c>
      <c r="C23" s="105" t="s">
        <v>167</v>
      </c>
      <c r="D23" s="124" t="s">
        <v>166</v>
      </c>
      <c r="E23" s="105" t="s">
        <v>168</v>
      </c>
      <c r="F23" s="105" t="s">
        <v>169</v>
      </c>
      <c r="G23" s="105" t="s">
        <v>59</v>
      </c>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row>
    <row r="24" spans="1:36" s="28" customFormat="1" ht="18" customHeight="1">
      <c r="A24" s="247" t="s">
        <v>30</v>
      </c>
      <c r="B24" s="95" t="s">
        <v>3</v>
      </c>
      <c r="C24" s="63"/>
      <c r="D24" s="130">
        <f>IF($B14=0,0,C24/$B14*1000)</f>
        <v>0</v>
      </c>
      <c r="E24" s="63"/>
      <c r="F24" s="130">
        <f>IF($B14=0,0,E24/$B14*1000)</f>
        <v>0</v>
      </c>
      <c r="G24" s="130">
        <f>IF(C24=0,0,E24/C24)</f>
        <v>0</v>
      </c>
    </row>
    <row r="25" spans="1:36" s="28" customFormat="1" ht="18" customHeight="1">
      <c r="A25" s="248"/>
      <c r="B25" s="95" t="s">
        <v>4</v>
      </c>
      <c r="C25" s="63"/>
      <c r="D25" s="130">
        <f>IF($C14=0,0,C25/$C14*1000)</f>
        <v>0</v>
      </c>
      <c r="E25" s="63"/>
      <c r="F25" s="130">
        <f>IF($C14=0,0,E25/$C14*1000)</f>
        <v>0</v>
      </c>
      <c r="G25" s="130">
        <f t="shared" ref="G25:G47" si="1">IF(C25=0,0,E25/C25)</f>
        <v>0</v>
      </c>
    </row>
    <row r="26" spans="1:36" s="28" customFormat="1" ht="18" customHeight="1">
      <c r="A26" s="249"/>
      <c r="B26" s="95" t="s">
        <v>2</v>
      </c>
      <c r="C26" s="76">
        <f>SUM(C24:C25)</f>
        <v>0</v>
      </c>
      <c r="D26" s="130">
        <f>IF($D14=0,0,C26/$D14*1000)</f>
        <v>0</v>
      </c>
      <c r="E26" s="76">
        <f>SUM(E24:E25)</f>
        <v>0</v>
      </c>
      <c r="F26" s="130">
        <f>IF($D14=0,0,E26/$D14*1000)</f>
        <v>0</v>
      </c>
      <c r="G26" s="130">
        <f t="shared" si="1"/>
        <v>0</v>
      </c>
    </row>
    <row r="27" spans="1:36" s="28" customFormat="1" ht="18" customHeight="1">
      <c r="A27" s="247" t="s">
        <v>24</v>
      </c>
      <c r="B27" s="95" t="s">
        <v>3</v>
      </c>
      <c r="C27" s="63"/>
      <c r="D27" s="130">
        <f>IF($B15=0,0,C27/$B15*1000)</f>
        <v>0</v>
      </c>
      <c r="E27" s="63"/>
      <c r="F27" s="130">
        <f>IF($B15=0,0,E27/$B15*1000)</f>
        <v>0</v>
      </c>
      <c r="G27" s="130">
        <f t="shared" si="1"/>
        <v>0</v>
      </c>
    </row>
    <row r="28" spans="1:36" s="28" customFormat="1" ht="18" customHeight="1">
      <c r="A28" s="248"/>
      <c r="B28" s="95" t="s">
        <v>4</v>
      </c>
      <c r="C28" s="63"/>
      <c r="D28" s="130">
        <f>IF($C15=0,0,C28/$C15*1000)</f>
        <v>0</v>
      </c>
      <c r="E28" s="63"/>
      <c r="F28" s="130">
        <f>IF($C15=0,0,E28/$C15*1000)</f>
        <v>0</v>
      </c>
      <c r="G28" s="130">
        <f t="shared" si="1"/>
        <v>0</v>
      </c>
    </row>
    <row r="29" spans="1:36" s="28" customFormat="1" ht="18" customHeight="1">
      <c r="A29" s="249"/>
      <c r="B29" s="95" t="s">
        <v>2</v>
      </c>
      <c r="C29" s="76">
        <f>SUM(C27:C28)</f>
        <v>0</v>
      </c>
      <c r="D29" s="130">
        <f>IF($D15=0,0,C29/$D15*1000)</f>
        <v>0</v>
      </c>
      <c r="E29" s="76">
        <f>SUM(E27:E28)</f>
        <v>0</v>
      </c>
      <c r="F29" s="130">
        <f>IF($D15=0,0,E29/$D15*1000)</f>
        <v>0</v>
      </c>
      <c r="G29" s="130">
        <f t="shared" si="1"/>
        <v>0</v>
      </c>
    </row>
    <row r="30" spans="1:36" s="28" customFormat="1" ht="18" customHeight="1">
      <c r="A30" s="247" t="s">
        <v>25</v>
      </c>
      <c r="B30" s="95" t="s">
        <v>3</v>
      </c>
      <c r="C30" s="63"/>
      <c r="D30" s="130">
        <f>IF($B16=0,0,C30/$B16*1000)</f>
        <v>0</v>
      </c>
      <c r="E30" s="63"/>
      <c r="F30" s="130">
        <f>IF($B16=0,0,E30/$B16*1000)</f>
        <v>0</v>
      </c>
      <c r="G30" s="130">
        <f t="shared" si="1"/>
        <v>0</v>
      </c>
    </row>
    <row r="31" spans="1:36" s="28" customFormat="1" ht="18" customHeight="1">
      <c r="A31" s="248"/>
      <c r="B31" s="95" t="s">
        <v>4</v>
      </c>
      <c r="C31" s="63"/>
      <c r="D31" s="130">
        <f>IF($C16=0,0,C31/$C16*1000)</f>
        <v>0</v>
      </c>
      <c r="E31" s="63"/>
      <c r="F31" s="130">
        <f>IF($C16=0,0,E31/$C16*1000)</f>
        <v>0</v>
      </c>
      <c r="G31" s="130">
        <f t="shared" si="1"/>
        <v>0</v>
      </c>
    </row>
    <row r="32" spans="1:36" s="28" customFormat="1" ht="18" customHeight="1">
      <c r="A32" s="249"/>
      <c r="B32" s="95" t="s">
        <v>2</v>
      </c>
      <c r="C32" s="76">
        <f>SUM(C30:C31)</f>
        <v>0</v>
      </c>
      <c r="D32" s="130">
        <f>IF($D16=0,0,C32/$D16*1000)</f>
        <v>0</v>
      </c>
      <c r="E32" s="76">
        <f>SUM(E30:E31)</f>
        <v>0</v>
      </c>
      <c r="F32" s="130">
        <f>IF($D16=0,0,E32/$D16*1000)</f>
        <v>0</v>
      </c>
      <c r="G32" s="130">
        <f t="shared" si="1"/>
        <v>0</v>
      </c>
    </row>
    <row r="33" spans="1:26" s="28" customFormat="1" ht="18" customHeight="1">
      <c r="A33" s="247" t="s">
        <v>31</v>
      </c>
      <c r="B33" s="95" t="s">
        <v>3</v>
      </c>
      <c r="C33" s="63"/>
      <c r="D33" s="130">
        <f>IF($B17=0,0,C33/$B17*1000)</f>
        <v>0</v>
      </c>
      <c r="E33" s="63"/>
      <c r="F33" s="130">
        <f>IF($B17=0,0,E33/$B17*1000)</f>
        <v>0</v>
      </c>
      <c r="G33" s="130">
        <f t="shared" si="1"/>
        <v>0</v>
      </c>
    </row>
    <row r="34" spans="1:26" s="28" customFormat="1" ht="18" customHeight="1">
      <c r="A34" s="248"/>
      <c r="B34" s="95" t="s">
        <v>4</v>
      </c>
      <c r="C34" s="63"/>
      <c r="D34" s="130">
        <f>IF($C17=0,0,C34/$C17*1000)</f>
        <v>0</v>
      </c>
      <c r="E34" s="63"/>
      <c r="F34" s="130">
        <f>IF($C17=0,0,E34/$C17*1000)</f>
        <v>0</v>
      </c>
      <c r="G34" s="130">
        <f t="shared" si="1"/>
        <v>0</v>
      </c>
    </row>
    <row r="35" spans="1:26" s="28" customFormat="1" ht="18" customHeight="1">
      <c r="A35" s="249"/>
      <c r="B35" s="95" t="s">
        <v>2</v>
      </c>
      <c r="C35" s="76">
        <f>SUM(C33:C34)</f>
        <v>0</v>
      </c>
      <c r="D35" s="130">
        <f>IF($D17=0,0,C35/$D17*1000)</f>
        <v>0</v>
      </c>
      <c r="E35" s="76">
        <f>SUM(E33:E34)</f>
        <v>0</v>
      </c>
      <c r="F35" s="130">
        <f>IF($D17=0,0,E35/$D17*1000)</f>
        <v>0</v>
      </c>
      <c r="G35" s="130">
        <f t="shared" si="1"/>
        <v>0</v>
      </c>
    </row>
    <row r="36" spans="1:26" s="28" customFormat="1" ht="18" customHeight="1">
      <c r="A36" s="247" t="s">
        <v>36</v>
      </c>
      <c r="B36" s="95" t="s">
        <v>3</v>
      </c>
      <c r="C36" s="63"/>
      <c r="D36" s="130">
        <f>IF($B18=0,0,C36/$B18*1000)</f>
        <v>0</v>
      </c>
      <c r="E36" s="63"/>
      <c r="F36" s="130">
        <f>IF($B18=0,0,E36/$B18*1000)</f>
        <v>0</v>
      </c>
      <c r="G36" s="130">
        <f t="shared" si="1"/>
        <v>0</v>
      </c>
    </row>
    <row r="37" spans="1:26" s="28" customFormat="1" ht="18" customHeight="1">
      <c r="A37" s="248"/>
      <c r="B37" s="95" t="s">
        <v>4</v>
      </c>
      <c r="C37" s="63"/>
      <c r="D37" s="130">
        <f>IF($C18=0,0,C37/$C18*1000)</f>
        <v>0</v>
      </c>
      <c r="E37" s="63"/>
      <c r="F37" s="130">
        <f>IF($C18=0,0,E37/$C18*1000)</f>
        <v>0</v>
      </c>
      <c r="G37" s="130">
        <f t="shared" si="1"/>
        <v>0</v>
      </c>
    </row>
    <row r="38" spans="1:26" s="28" customFormat="1" ht="18" customHeight="1">
      <c r="A38" s="249"/>
      <c r="B38" s="95" t="s">
        <v>2</v>
      </c>
      <c r="C38" s="76">
        <f>SUM(C36:C37)</f>
        <v>0</v>
      </c>
      <c r="D38" s="130">
        <f>IF($D18=0,0,C38/$D18*1000)</f>
        <v>0</v>
      </c>
      <c r="E38" s="76">
        <f>SUM(E36:E37)</f>
        <v>0</v>
      </c>
      <c r="F38" s="130">
        <f>IF($D18=0,0,E38/$D18*1000)</f>
        <v>0</v>
      </c>
      <c r="G38" s="130">
        <f t="shared" si="1"/>
        <v>0</v>
      </c>
    </row>
    <row r="39" spans="1:26" s="28" customFormat="1" ht="18" customHeight="1">
      <c r="A39" s="247" t="s">
        <v>0</v>
      </c>
      <c r="B39" s="95" t="s">
        <v>3</v>
      </c>
      <c r="C39" s="63"/>
      <c r="D39" s="130">
        <f>IF($B19=0,0,C39/$B19*1000)</f>
        <v>0</v>
      </c>
      <c r="E39" s="63"/>
      <c r="F39" s="130">
        <f>IF($B19=0,0,E39/$B19*1000)</f>
        <v>0</v>
      </c>
      <c r="G39" s="130">
        <f t="shared" si="1"/>
        <v>0</v>
      </c>
    </row>
    <row r="40" spans="1:26" s="28" customFormat="1" ht="18" customHeight="1">
      <c r="A40" s="248"/>
      <c r="B40" s="95" t="s">
        <v>4</v>
      </c>
      <c r="C40" s="63"/>
      <c r="D40" s="130">
        <f>IF($C19=0,0,C40/$C19*1000)</f>
        <v>0</v>
      </c>
      <c r="E40" s="63"/>
      <c r="F40" s="130">
        <f>IF($C19=0,0,E40/$C19*1000)</f>
        <v>0</v>
      </c>
      <c r="G40" s="130">
        <f t="shared" si="1"/>
        <v>0</v>
      </c>
    </row>
    <row r="41" spans="1:26" s="28" customFormat="1" ht="18" customHeight="1">
      <c r="A41" s="249"/>
      <c r="B41" s="95" t="s">
        <v>2</v>
      </c>
      <c r="C41" s="76">
        <f>SUM(C39:C40)</f>
        <v>0</v>
      </c>
      <c r="D41" s="130">
        <f>IF($D19=0,0,C41/$D19*1000)</f>
        <v>0</v>
      </c>
      <c r="E41" s="76">
        <f>SUM(E39:E40)</f>
        <v>0</v>
      </c>
      <c r="F41" s="130">
        <f>IF($D19=0,0,E41/$D19*1000)</f>
        <v>0</v>
      </c>
      <c r="G41" s="130">
        <f t="shared" si="1"/>
        <v>0</v>
      </c>
    </row>
    <row r="42" spans="1:26" s="28" customFormat="1" ht="18" customHeight="1">
      <c r="A42" s="250" t="s">
        <v>1</v>
      </c>
      <c r="B42" s="95" t="s">
        <v>3</v>
      </c>
      <c r="C42" s="63"/>
      <c r="D42" s="130">
        <f>IF($B20=0,0,C42/$B20*1000)</f>
        <v>0</v>
      </c>
      <c r="E42" s="63"/>
      <c r="F42" s="130">
        <f>IF($B20=0,0,E42/$B20*1000)</f>
        <v>0</v>
      </c>
      <c r="G42" s="130">
        <f t="shared" si="1"/>
        <v>0</v>
      </c>
    </row>
    <row r="43" spans="1:26" s="28" customFormat="1" ht="18" customHeight="1">
      <c r="A43" s="251"/>
      <c r="B43" s="95" t="s">
        <v>4</v>
      </c>
      <c r="C43" s="63"/>
      <c r="D43" s="130">
        <f>IF($C20=0,0,C43/$C20*1000)</f>
        <v>0</v>
      </c>
      <c r="E43" s="63"/>
      <c r="F43" s="130">
        <f>IF($C20=0,0,E43/$C20*1000)</f>
        <v>0</v>
      </c>
      <c r="G43" s="130">
        <f t="shared" si="1"/>
        <v>0</v>
      </c>
    </row>
    <row r="44" spans="1:26" s="28" customFormat="1" ht="18" customHeight="1">
      <c r="A44" s="252"/>
      <c r="B44" s="95" t="s">
        <v>2</v>
      </c>
      <c r="C44" s="76">
        <f>SUM(C42:C43)</f>
        <v>0</v>
      </c>
      <c r="D44" s="130">
        <f>IF($D20=0,0,C44/$D20*1000)</f>
        <v>0</v>
      </c>
      <c r="E44" s="76">
        <f>SUM(E42:E43)</f>
        <v>0</v>
      </c>
      <c r="F44" s="130">
        <f>IF($D20=0,0,E44/$D20*1000)</f>
        <v>0</v>
      </c>
      <c r="G44" s="130">
        <f t="shared" si="1"/>
        <v>0</v>
      </c>
    </row>
    <row r="45" spans="1:26" s="37" customFormat="1" ht="18" customHeight="1">
      <c r="A45" s="253" t="s">
        <v>2</v>
      </c>
      <c r="B45" s="95" t="s">
        <v>3</v>
      </c>
      <c r="C45" s="126">
        <f>SUM(C24,C27,C30,C33,C36,C39,C42)</f>
        <v>0</v>
      </c>
      <c r="D45" s="130">
        <f>IF($B21=0,0,C45/$B21*1000)</f>
        <v>0</v>
      </c>
      <c r="E45" s="126">
        <f>SUM(E24,E27,E30,E33,E36,E39,E42)</f>
        <v>0</v>
      </c>
      <c r="F45" s="130">
        <f>IF($B21=0,0,E45/$B21*1000)</f>
        <v>0</v>
      </c>
      <c r="G45" s="130">
        <f t="shared" si="1"/>
        <v>0</v>
      </c>
      <c r="H45" s="28"/>
      <c r="I45" s="28"/>
      <c r="J45" s="28"/>
      <c r="K45" s="28"/>
      <c r="L45" s="28"/>
      <c r="M45" s="28"/>
      <c r="N45" s="28"/>
      <c r="O45" s="28"/>
      <c r="P45" s="28"/>
      <c r="Q45" s="28"/>
      <c r="R45" s="28"/>
      <c r="S45" s="28"/>
      <c r="T45" s="28"/>
      <c r="U45" s="28"/>
      <c r="V45" s="28"/>
      <c r="W45" s="28"/>
      <c r="X45" s="28"/>
      <c r="Y45" s="28"/>
      <c r="Z45" s="28"/>
    </row>
    <row r="46" spans="1:26" s="37" customFormat="1" ht="18" customHeight="1">
      <c r="A46" s="254"/>
      <c r="B46" s="95" t="s">
        <v>4</v>
      </c>
      <c r="C46" s="126">
        <f>SUM(C25,C28,C31,C34,C37,C40,C43)</f>
        <v>0</v>
      </c>
      <c r="D46" s="130">
        <f>IF($C21=0,0,C46/$C21*1000)</f>
        <v>0</v>
      </c>
      <c r="E46" s="126">
        <f>SUM(E25,E28,E31,E34,E37,E40,E43)</f>
        <v>0</v>
      </c>
      <c r="F46" s="130">
        <f>IF($C21=0,0,E46/$C21*1000)</f>
        <v>0</v>
      </c>
      <c r="G46" s="130">
        <f t="shared" si="1"/>
        <v>0</v>
      </c>
      <c r="H46" s="28"/>
      <c r="I46" s="28"/>
      <c r="J46" s="28"/>
      <c r="K46" s="28"/>
      <c r="L46" s="28"/>
      <c r="M46" s="28"/>
      <c r="N46" s="28"/>
      <c r="O46" s="28"/>
      <c r="P46" s="28"/>
      <c r="Q46" s="28"/>
      <c r="R46" s="28"/>
      <c r="S46" s="28"/>
      <c r="T46" s="28"/>
      <c r="U46" s="28"/>
      <c r="V46" s="28"/>
      <c r="W46" s="28"/>
      <c r="X46" s="28"/>
      <c r="Y46" s="28"/>
      <c r="Z46" s="28"/>
    </row>
    <row r="47" spans="1:26" s="37" customFormat="1" ht="18" customHeight="1">
      <c r="A47" s="255"/>
      <c r="B47" s="95" t="s">
        <v>2</v>
      </c>
      <c r="C47" s="76">
        <f>SUM(C45:C46)</f>
        <v>0</v>
      </c>
      <c r="D47" s="130">
        <f>IF($D21=0,0,C47/$D21*1000)</f>
        <v>0</v>
      </c>
      <c r="E47" s="76">
        <f>SUM(E45:E46)</f>
        <v>0</v>
      </c>
      <c r="F47" s="130">
        <f>IF($D21=0,0,E47/$D21*1000)</f>
        <v>0</v>
      </c>
      <c r="G47" s="130">
        <f t="shared" si="1"/>
        <v>0</v>
      </c>
      <c r="H47" s="28"/>
      <c r="I47" s="28"/>
      <c r="J47" s="28"/>
      <c r="K47" s="28"/>
      <c r="L47" s="28"/>
      <c r="M47" s="28"/>
      <c r="N47" s="28"/>
      <c r="O47" s="28"/>
      <c r="P47" s="28"/>
      <c r="Q47" s="28"/>
      <c r="R47" s="28"/>
      <c r="S47" s="28"/>
      <c r="T47" s="28"/>
      <c r="U47" s="28"/>
      <c r="V47" s="28"/>
      <c r="W47" s="28"/>
      <c r="X47" s="28"/>
      <c r="Y47" s="28"/>
      <c r="Z47" s="28"/>
    </row>
    <row r="48" spans="1:26">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sheetData>
  <sheetProtection sheet="1" objects="1" scenarios="1"/>
  <mergeCells count="8">
    <mergeCell ref="A24:A26"/>
    <mergeCell ref="A42:A44"/>
    <mergeCell ref="A45:A47"/>
    <mergeCell ref="A27:A29"/>
    <mergeCell ref="A30:A32"/>
    <mergeCell ref="A33:A35"/>
    <mergeCell ref="A36:A38"/>
    <mergeCell ref="A39:A41"/>
  </mergeCells>
  <phoneticPr fontId="6" type="noConversion"/>
  <conditionalFormatting sqref="C3">
    <cfRule type="expression" dxfId="369" priority="18">
      <formula>C3="Data Not Entered On Set-Up Worksheet"</formula>
    </cfRule>
  </conditionalFormatting>
  <conditionalFormatting sqref="C8">
    <cfRule type="expression" dxfId="368" priority="17">
      <formula>C8="Data Not Entered On Set-Up Worksheet"</formula>
    </cfRule>
  </conditionalFormatting>
  <conditionalFormatting sqref="C10">
    <cfRule type="expression" dxfId="367" priority="16">
      <formula>C10="Data Not Entered On Set-Up Worksheet"</formula>
    </cfRule>
  </conditionalFormatting>
  <conditionalFormatting sqref="B14:C20">
    <cfRule type="cellIs" dxfId="366" priority="15" operator="equal">
      <formula>""</formula>
    </cfRule>
  </conditionalFormatting>
  <conditionalFormatting sqref="C24:C25">
    <cfRule type="cellIs" dxfId="365" priority="14" operator="equal">
      <formula>""</formula>
    </cfRule>
  </conditionalFormatting>
  <conditionalFormatting sqref="E24:E25">
    <cfRule type="cellIs" dxfId="364" priority="13" operator="equal">
      <formula>""</formula>
    </cfRule>
  </conditionalFormatting>
  <conditionalFormatting sqref="C27:C28">
    <cfRule type="cellIs" dxfId="363" priority="12" operator="equal">
      <formula>""</formula>
    </cfRule>
  </conditionalFormatting>
  <conditionalFormatting sqref="E27:E28">
    <cfRule type="cellIs" dxfId="362" priority="11" operator="equal">
      <formula>""</formula>
    </cfRule>
  </conditionalFormatting>
  <conditionalFormatting sqref="C30:C31">
    <cfRule type="cellIs" dxfId="361" priority="10" operator="equal">
      <formula>""</formula>
    </cfRule>
  </conditionalFormatting>
  <conditionalFormatting sqref="E30:E31">
    <cfRule type="cellIs" dxfId="360" priority="9" operator="equal">
      <formula>""</formula>
    </cfRule>
  </conditionalFormatting>
  <conditionalFormatting sqref="C33:C34">
    <cfRule type="cellIs" dxfId="359" priority="8" operator="equal">
      <formula>""</formula>
    </cfRule>
  </conditionalFormatting>
  <conditionalFormatting sqref="E33:E34">
    <cfRule type="cellIs" dxfId="358" priority="7" operator="equal">
      <formula>""</formula>
    </cfRule>
  </conditionalFormatting>
  <conditionalFormatting sqref="C36:C37">
    <cfRule type="cellIs" dxfId="357" priority="6" operator="equal">
      <formula>""</formula>
    </cfRule>
  </conditionalFormatting>
  <conditionalFormatting sqref="E36:E37">
    <cfRule type="cellIs" dxfId="356" priority="5" operator="equal">
      <formula>""</formula>
    </cfRule>
  </conditionalFormatting>
  <conditionalFormatting sqref="C39:C40">
    <cfRule type="cellIs" dxfId="355" priority="4" operator="equal">
      <formula>""</formula>
    </cfRule>
  </conditionalFormatting>
  <conditionalFormatting sqref="E39:E40">
    <cfRule type="cellIs" dxfId="354" priority="3" operator="equal">
      <formula>""</formula>
    </cfRule>
  </conditionalFormatting>
  <conditionalFormatting sqref="C42:C43">
    <cfRule type="cellIs" dxfId="353" priority="2" operator="equal">
      <formula>""</formula>
    </cfRule>
  </conditionalFormatting>
  <conditionalFormatting sqref="E42:E43">
    <cfRule type="cellIs" dxfId="352" priority="1" operator="equal">
      <formula>""</formula>
    </cfRule>
  </conditionalFormatting>
  <pageMargins left="0.5" right="0.5" top="0.5" bottom="0.5" header="0.3" footer="0.3"/>
  <pageSetup scale="65" orientation="landscape" r:id="rId1"/>
  <headerFooter>
    <oddFooter>&amp;L&amp;9NC DHHS LME-MCO Performance Measures Report Part I Waiver Measures&amp;C&amp;P&amp;R&amp;F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9.9978637043366805E-2"/>
    <pageSetUpPr fitToPage="1"/>
  </sheetPr>
  <dimension ref="A1:M58"/>
  <sheetViews>
    <sheetView showGridLines="0" zoomScaleNormal="100" workbookViewId="0"/>
  </sheetViews>
  <sheetFormatPr defaultColWidth="9.109375" defaultRowHeight="13.2"/>
  <cols>
    <col min="1" max="1" width="22.44140625" style="44" customWidth="1"/>
    <col min="2" max="13" width="12.6640625" style="44" customWidth="1"/>
    <col min="14" max="16384" width="9.109375" style="44"/>
  </cols>
  <sheetData>
    <row r="1" spans="1:13" ht="15" customHeight="1">
      <c r="A1" s="55" t="s">
        <v>75</v>
      </c>
    </row>
    <row r="2" spans="1:13" ht="15" customHeight="1">
      <c r="A2" s="55" t="s">
        <v>76</v>
      </c>
    </row>
    <row r="3" spans="1:13" ht="15" customHeight="1">
      <c r="A3" s="37" t="s">
        <v>339</v>
      </c>
      <c r="C3" s="59">
        <f>IF('Set-Up Worksheet'!F3="","Data Not Entered On Set-Up Worksheet",'Set-Up Worksheet'!F3)</f>
        <v>2022</v>
      </c>
    </row>
    <row r="4" spans="1:13" ht="15" customHeight="1">
      <c r="C4" s="39"/>
    </row>
    <row r="5" spans="1:13" ht="15" customHeight="1">
      <c r="A5" s="37" t="s">
        <v>52</v>
      </c>
      <c r="C5" s="39"/>
      <c r="H5" s="37" t="s">
        <v>180</v>
      </c>
      <c r="L5" s="136"/>
    </row>
    <row r="6" spans="1:13" ht="15" customHeight="1">
      <c r="A6" s="37" t="s">
        <v>53</v>
      </c>
      <c r="C6" s="39"/>
      <c r="H6" s="150" t="s">
        <v>181</v>
      </c>
    </row>
    <row r="7" spans="1:13" ht="15" customHeight="1">
      <c r="A7" s="37"/>
      <c r="C7" s="39"/>
      <c r="H7" s="150" t="s">
        <v>182</v>
      </c>
    </row>
    <row r="8" spans="1:13" ht="15" customHeight="1">
      <c r="A8" s="37" t="s">
        <v>77</v>
      </c>
      <c r="C8" s="60" t="str">
        <f>IF('Set-Up Worksheet'!E6="","Data Not Entered On Set-Up Worksheet",'Set-Up Worksheet'!E6)</f>
        <v>Data Not Entered On Set-Up Worksheet</v>
      </c>
      <c r="H8" s="150" t="s">
        <v>183</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2021 - June 30, 2022</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171</v>
      </c>
      <c r="C13" s="109"/>
      <c r="D13" s="110"/>
      <c r="E13" s="108" t="s">
        <v>172</v>
      </c>
      <c r="F13" s="109"/>
      <c r="G13" s="110"/>
      <c r="H13" s="111" t="s">
        <v>174</v>
      </c>
      <c r="I13" s="112"/>
      <c r="J13" s="113"/>
      <c r="K13" s="108" t="s">
        <v>173</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3" t="s">
        <v>184</v>
      </c>
      <c r="B24" s="264"/>
      <c r="C24" s="111" t="s">
        <v>178</v>
      </c>
      <c r="D24" s="117"/>
      <c r="E24" s="111" t="s">
        <v>176</v>
      </c>
      <c r="F24" s="117"/>
      <c r="G24" s="111" t="s">
        <v>175</v>
      </c>
      <c r="H24" s="117"/>
      <c r="I24" s="111" t="s">
        <v>179</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6"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7"/>
      <c r="B27" s="141" t="s">
        <v>4</v>
      </c>
      <c r="C27" s="131"/>
      <c r="D27" s="137">
        <f>IF(C15=0,0,C27/(C15/$L$5))</f>
        <v>0</v>
      </c>
      <c r="E27" s="131"/>
      <c r="F27" s="137">
        <f>IF(F15=0,0,E27/(F15/$L$5))</f>
        <v>0</v>
      </c>
      <c r="G27" s="131"/>
      <c r="H27" s="137">
        <f>IF(I15=0,0,G27/(I15/$L$5))</f>
        <v>0</v>
      </c>
      <c r="I27" s="131"/>
      <c r="J27" s="137">
        <f>IF(L15=0,0,I27/(L15/$L$5))</f>
        <v>0</v>
      </c>
    </row>
    <row r="28" spans="1:13" ht="18" customHeight="1">
      <c r="A28" s="258"/>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6" t="s">
        <v>28</v>
      </c>
      <c r="B29" s="140" t="s">
        <v>3</v>
      </c>
      <c r="C29" s="131"/>
      <c r="D29" s="137">
        <f>IF(B16=0,0,C29/(B16/$L$5))</f>
        <v>0</v>
      </c>
      <c r="E29" s="131"/>
      <c r="F29" s="137">
        <f>IF(E16=0,0,E29/(E16/$L$5))</f>
        <v>0</v>
      </c>
      <c r="G29" s="131"/>
      <c r="H29" s="137">
        <f>IF(H16=0,0,G29/(H16/$L$5))</f>
        <v>0</v>
      </c>
      <c r="I29" s="131"/>
      <c r="J29" s="137">
        <f>IF(K16=0,0,I29/(K16/$L$5))</f>
        <v>0</v>
      </c>
    </row>
    <row r="30" spans="1:13" ht="18" customHeight="1">
      <c r="A30" s="257"/>
      <c r="B30" s="141" t="s">
        <v>4</v>
      </c>
      <c r="C30" s="131"/>
      <c r="D30" s="137">
        <f>IF(C16=0,0,C30/(C$16/$L$5))</f>
        <v>0</v>
      </c>
      <c r="E30" s="131"/>
      <c r="F30" s="137">
        <f>IF(F16=0,0,E30/(F16/$L$5))</f>
        <v>0</v>
      </c>
      <c r="G30" s="131"/>
      <c r="H30" s="137">
        <f>IF(I16=0,0,G30/(I16/$L$5))</f>
        <v>0</v>
      </c>
      <c r="I30" s="131"/>
      <c r="J30" s="137">
        <f>IF(L16=0,0,I30/(L16/$L$5))</f>
        <v>0</v>
      </c>
    </row>
    <row r="31" spans="1:13" ht="18" customHeight="1">
      <c r="A31" s="258"/>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6" t="s">
        <v>33</v>
      </c>
      <c r="B32" s="140" t="s">
        <v>3</v>
      </c>
      <c r="C32" s="131"/>
      <c r="D32" s="137">
        <f>IF(B17=0,0,C32/(B17/$L$5))</f>
        <v>0</v>
      </c>
      <c r="E32" s="131"/>
      <c r="F32" s="137">
        <f>IF(E17=0,0,E32/(E17/$L$5))</f>
        <v>0</v>
      </c>
      <c r="G32" s="131"/>
      <c r="H32" s="137">
        <f>IF(H17=0,0,G32/(H17/$L$5))</f>
        <v>0</v>
      </c>
      <c r="I32" s="131"/>
      <c r="J32" s="137">
        <f>IF(K17=0,0,I32/(K17/$L$5))</f>
        <v>0</v>
      </c>
    </row>
    <row r="33" spans="1:10" ht="18" customHeight="1">
      <c r="A33" s="257"/>
      <c r="B33" s="141" t="s">
        <v>4</v>
      </c>
      <c r="C33" s="131"/>
      <c r="D33" s="137">
        <f>IF(C17=0,0,C33/(C17/$L$5))</f>
        <v>0</v>
      </c>
      <c r="E33" s="131"/>
      <c r="F33" s="137">
        <f>IF(F17=0,0,E33/(F17/$L$5))</f>
        <v>0</v>
      </c>
      <c r="G33" s="131"/>
      <c r="H33" s="137">
        <f>IF(I17=0,0,G33/(I17/$L$5))</f>
        <v>0</v>
      </c>
      <c r="I33" s="131"/>
      <c r="J33" s="137">
        <f>IF(L17=0,0,I33/(L17/$L$5))</f>
        <v>0</v>
      </c>
    </row>
    <row r="34" spans="1:10" ht="18" customHeight="1">
      <c r="A34" s="258"/>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60" t="s">
        <v>31</v>
      </c>
      <c r="B35" s="140" t="s">
        <v>3</v>
      </c>
      <c r="C35" s="131"/>
      <c r="D35" s="137">
        <f>IF(B18=0,0,C35/(B18/$L$5))</f>
        <v>0</v>
      </c>
      <c r="E35" s="131"/>
      <c r="F35" s="137">
        <f>IF(E18=0,0,E35/(E18/$L$5))</f>
        <v>0</v>
      </c>
      <c r="G35" s="131"/>
      <c r="H35" s="137">
        <f>IF(H18=0,0,G35/(H18/$L$5))</f>
        <v>0</v>
      </c>
      <c r="I35" s="131"/>
      <c r="J35" s="137">
        <f>IF(K18=0,0,I35/(K18/$L$5))</f>
        <v>0</v>
      </c>
    </row>
    <row r="36" spans="1:10" ht="18" customHeight="1">
      <c r="A36" s="261"/>
      <c r="B36" s="141" t="s">
        <v>4</v>
      </c>
      <c r="C36" s="131"/>
      <c r="D36" s="137">
        <f>IF(C18=0,0,C36/(C18/$L$5))</f>
        <v>0</v>
      </c>
      <c r="E36" s="131"/>
      <c r="F36" s="137">
        <f>IF(F18=0,0,E36/(F18/$L$5))</f>
        <v>0</v>
      </c>
      <c r="G36" s="131"/>
      <c r="H36" s="137">
        <f>IF(I18=0,0,G36/(I18/$L$5))</f>
        <v>0</v>
      </c>
      <c r="I36" s="131"/>
      <c r="J36" s="137">
        <f>IF(L18=0,0,I36/(L18/$L$5))</f>
        <v>0</v>
      </c>
    </row>
    <row r="37" spans="1:10" ht="18" customHeight="1">
      <c r="A37" s="262"/>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6" t="s">
        <v>29</v>
      </c>
      <c r="B38" s="140" t="s">
        <v>3</v>
      </c>
      <c r="C38" s="131"/>
      <c r="D38" s="137">
        <f>IF(B19=0,0,C38/(B19/$L$5))</f>
        <v>0</v>
      </c>
      <c r="E38" s="131"/>
      <c r="F38" s="137">
        <f>IF(E19=0,0,E38/(E19/$L$5))</f>
        <v>0</v>
      </c>
      <c r="G38" s="131"/>
      <c r="H38" s="137">
        <f>IF(H19=0,0,G38/(H19/$L$5))</f>
        <v>0</v>
      </c>
      <c r="I38" s="131"/>
      <c r="J38" s="137">
        <f>IF(K19=0,0,I38/(K19/$L$5))</f>
        <v>0</v>
      </c>
    </row>
    <row r="39" spans="1:10" ht="18" customHeight="1">
      <c r="A39" s="257"/>
      <c r="B39" s="141" t="s">
        <v>4</v>
      </c>
      <c r="C39" s="131"/>
      <c r="D39" s="137">
        <f>IF(C19=0,0,C39/(C19/$L$5))</f>
        <v>0</v>
      </c>
      <c r="E39" s="131"/>
      <c r="F39" s="137">
        <f>IF(F19=0,0,E39/(F19/$L$5))</f>
        <v>0</v>
      </c>
      <c r="G39" s="131"/>
      <c r="H39" s="137">
        <f>IF(I19=0,0,G39/(I19/$L$5))</f>
        <v>0</v>
      </c>
      <c r="I39" s="131"/>
      <c r="J39" s="137">
        <f>IF(L19=0,0,I39/(L19/$L$5))</f>
        <v>0</v>
      </c>
    </row>
    <row r="40" spans="1:10" ht="18" customHeight="1">
      <c r="A40" s="258"/>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6" t="s">
        <v>0</v>
      </c>
      <c r="B41" s="140" t="s">
        <v>3</v>
      </c>
      <c r="C41" s="131"/>
      <c r="D41" s="137">
        <f>IF(B20=0,0,C41/(B20/$L$5))</f>
        <v>0</v>
      </c>
      <c r="E41" s="131"/>
      <c r="F41" s="137">
        <f>IF(E20=0,0,E41/(E20/$L$5))</f>
        <v>0</v>
      </c>
      <c r="G41" s="131"/>
      <c r="H41" s="137">
        <f>IF(H20=0,0,G41/(H20/$L$5))</f>
        <v>0</v>
      </c>
      <c r="I41" s="131"/>
      <c r="J41" s="137">
        <f>IF(K20=0,0,I41/(K20/$L$5))</f>
        <v>0</v>
      </c>
    </row>
    <row r="42" spans="1:10" ht="18" customHeight="1">
      <c r="A42" s="257"/>
      <c r="B42" s="141" t="s">
        <v>4</v>
      </c>
      <c r="C42" s="131"/>
      <c r="D42" s="137">
        <f>IF(C20=0,0,C42/(C20/$L$5))</f>
        <v>0</v>
      </c>
      <c r="E42" s="131"/>
      <c r="F42" s="137">
        <f>IF(F20=0,0,E42/(F20/$L$5))</f>
        <v>0</v>
      </c>
      <c r="G42" s="131"/>
      <c r="H42" s="137">
        <f>IF(I20=0,0,G42/(I20/$L$5))</f>
        <v>0</v>
      </c>
      <c r="I42" s="131"/>
      <c r="J42" s="137">
        <f>IF(L20=0,0,I42/(L20/$L$5))</f>
        <v>0</v>
      </c>
    </row>
    <row r="43" spans="1:10" ht="18" customHeight="1">
      <c r="A43" s="258"/>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6" t="s">
        <v>1</v>
      </c>
      <c r="B44" s="140" t="s">
        <v>3</v>
      </c>
      <c r="C44" s="131"/>
      <c r="D44" s="137">
        <f>IF(B21=0,0,C44/(B21/$L$5))</f>
        <v>0</v>
      </c>
      <c r="E44" s="131"/>
      <c r="F44" s="137">
        <f>IF(E21=0,0,E44/(E21/$L$5))</f>
        <v>0</v>
      </c>
      <c r="G44" s="131"/>
      <c r="H44" s="137">
        <f>IF(H21=0,0,G44/(H21/$L$5))</f>
        <v>0</v>
      </c>
      <c r="I44" s="131"/>
      <c r="J44" s="137">
        <f>IF(K21=0,0,I44/(K21/$L$5))</f>
        <v>0</v>
      </c>
    </row>
    <row r="45" spans="1:10" ht="18" customHeight="1">
      <c r="A45" s="257"/>
      <c r="B45" s="141" t="s">
        <v>4</v>
      </c>
      <c r="C45" s="131"/>
      <c r="D45" s="144">
        <f>IF(C21=0,0,C45/(C21/$L$5))</f>
        <v>0</v>
      </c>
      <c r="E45" s="131"/>
      <c r="F45" s="137">
        <f>IF(F21=0,0,E45/(F21/$L$5))</f>
        <v>0</v>
      </c>
      <c r="G45" s="131"/>
      <c r="H45" s="137">
        <f>IF(I21=0,0,G45/(I21/$L$5))</f>
        <v>0</v>
      </c>
      <c r="I45" s="131"/>
      <c r="J45" s="137">
        <f>IF(L21=0,0,I45/(L21/$L$5))</f>
        <v>0</v>
      </c>
    </row>
    <row r="46" spans="1:10" ht="18" customHeight="1">
      <c r="A46" s="258"/>
      <c r="B46" s="142" t="s">
        <v>2</v>
      </c>
      <c r="C46" s="147">
        <f>SUM(C44:C45)</f>
        <v>0</v>
      </c>
      <c r="D46" s="137">
        <f>IF(D21=0,0,C46/(D21/$L$5))</f>
        <v>0</v>
      </c>
      <c r="E46" s="147">
        <f>SUM(E44:E45)</f>
        <v>0</v>
      </c>
      <c r="F46" s="137">
        <f>IF(G21=0,0,E46/(G21/$L$5))</f>
        <v>0</v>
      </c>
      <c r="G46" s="147">
        <f>SUM(G44:G45)</f>
        <v>0</v>
      </c>
      <c r="H46" s="137">
        <f>IF(J21=0,0,G46/(J21/$L$5))</f>
        <v>0</v>
      </c>
      <c r="I46" s="147">
        <f>SUM(I44:I45)</f>
        <v>0</v>
      </c>
      <c r="J46" s="137">
        <f>IF(M21=0,0,I46/(M21/$L$5))</f>
        <v>0</v>
      </c>
    </row>
    <row r="47" spans="1:10" ht="18" customHeight="1">
      <c r="A47" s="256"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7"/>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9"/>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35:A37"/>
    <mergeCell ref="A24:B24"/>
    <mergeCell ref="A26:A28"/>
    <mergeCell ref="A29:A31"/>
    <mergeCell ref="A32:A34"/>
    <mergeCell ref="A38:A40"/>
  </mergeCells>
  <phoneticPr fontId="6" type="noConversion"/>
  <conditionalFormatting sqref="C3">
    <cfRule type="expression" dxfId="351" priority="6">
      <formula>C3="Data Not Entered On Set-Up Worksheet"</formula>
    </cfRule>
  </conditionalFormatting>
  <conditionalFormatting sqref="C8">
    <cfRule type="expression" dxfId="350" priority="5">
      <formula>C8="Data Not Entered On Set-Up Worksheet"</formula>
    </cfRule>
  </conditionalFormatting>
  <conditionalFormatting sqref="C10">
    <cfRule type="expression" dxfId="349" priority="4">
      <formula>C10="Data Not Entered On Set-Up Worksheet"</formula>
    </cfRule>
  </conditionalFormatting>
  <conditionalFormatting sqref="B15:C21 E15:F21 H15:I21 K15:L21">
    <cfRule type="cellIs" dxfId="348" priority="3" operator="equal">
      <formula>""</formula>
    </cfRule>
  </conditionalFormatting>
  <conditionalFormatting sqref="C26:C45 E26:E45 G26:G45 I26:I45">
    <cfRule type="cellIs" dxfId="347" priority="2" operator="equal">
      <formula>""</formula>
    </cfRule>
  </conditionalFormatting>
  <conditionalFormatting sqref="L5">
    <cfRule type="cellIs" dxfId="346"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9.9978637043366805E-2"/>
    <pageSetUpPr fitToPage="1"/>
  </sheetPr>
  <dimension ref="A1:M58"/>
  <sheetViews>
    <sheetView showGridLines="0" zoomScaleNormal="100" workbookViewId="0"/>
  </sheetViews>
  <sheetFormatPr defaultColWidth="9.109375" defaultRowHeight="13.2"/>
  <cols>
    <col min="1" max="1" width="22.44140625" style="44" customWidth="1"/>
    <col min="2" max="13" width="12.6640625" style="44" customWidth="1"/>
    <col min="14" max="16384" width="9.109375" style="44"/>
  </cols>
  <sheetData>
    <row r="1" spans="1:13" ht="15" customHeight="1">
      <c r="A1" s="55" t="s">
        <v>75</v>
      </c>
    </row>
    <row r="2" spans="1:13" ht="15" customHeight="1">
      <c r="A2" s="55" t="s">
        <v>76</v>
      </c>
    </row>
    <row r="3" spans="1:13" ht="15" customHeight="1">
      <c r="A3" s="37" t="s">
        <v>339</v>
      </c>
      <c r="C3" s="59">
        <f>IF('Set-Up Worksheet'!F3="","Data Not Entered On Set-Up Worksheet",'Set-Up Worksheet'!F3)</f>
        <v>2022</v>
      </c>
    </row>
    <row r="4" spans="1:13" ht="15" customHeight="1">
      <c r="C4" s="39"/>
    </row>
    <row r="5" spans="1:13" ht="15" customHeight="1">
      <c r="A5" s="37" t="s">
        <v>52</v>
      </c>
      <c r="C5" s="39"/>
      <c r="H5" s="37" t="s">
        <v>180</v>
      </c>
      <c r="L5" s="136"/>
    </row>
    <row r="6" spans="1:13" ht="15" customHeight="1">
      <c r="A6" s="37" t="s">
        <v>54</v>
      </c>
      <c r="C6" s="39"/>
      <c r="H6" s="150" t="s">
        <v>181</v>
      </c>
    </row>
    <row r="7" spans="1:13" ht="15" customHeight="1">
      <c r="A7" s="37"/>
      <c r="C7" s="39"/>
      <c r="H7" s="150" t="s">
        <v>182</v>
      </c>
    </row>
    <row r="8" spans="1:13" ht="15" customHeight="1">
      <c r="A8" s="37" t="s">
        <v>77</v>
      </c>
      <c r="C8" s="60" t="str">
        <f>IF('Set-Up Worksheet'!E6="","Data Not Entered On Set-Up Worksheet",'Set-Up Worksheet'!E6)</f>
        <v>Data Not Entered On Set-Up Worksheet</v>
      </c>
      <c r="H8" s="150" t="s">
        <v>183</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2021 - June 30, 2022</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171</v>
      </c>
      <c r="C13" s="109"/>
      <c r="D13" s="110"/>
      <c r="E13" s="108" t="s">
        <v>172</v>
      </c>
      <c r="F13" s="109"/>
      <c r="G13" s="110"/>
      <c r="H13" s="111" t="s">
        <v>174</v>
      </c>
      <c r="I13" s="112"/>
      <c r="J13" s="113"/>
      <c r="K13" s="108" t="s">
        <v>173</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3" t="s">
        <v>185</v>
      </c>
      <c r="B24" s="264"/>
      <c r="C24" s="111" t="s">
        <v>186</v>
      </c>
      <c r="D24" s="117"/>
      <c r="E24" s="111" t="s">
        <v>187</v>
      </c>
      <c r="F24" s="117"/>
      <c r="G24" s="111" t="s">
        <v>188</v>
      </c>
      <c r="H24" s="117"/>
      <c r="I24" s="111" t="s">
        <v>189</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6"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7"/>
      <c r="B27" s="141" t="s">
        <v>4</v>
      </c>
      <c r="C27" s="131"/>
      <c r="D27" s="137">
        <f>IF(C15=0,0,C27/(C15/$L$5))</f>
        <v>0</v>
      </c>
      <c r="E27" s="131"/>
      <c r="F27" s="137">
        <f>IF(F15=0,0,E27/(F15/$L$5))</f>
        <v>0</v>
      </c>
      <c r="G27" s="131"/>
      <c r="H27" s="137">
        <f>IF(I15=0,0,G27/(I15/$L$5))</f>
        <v>0</v>
      </c>
      <c r="I27" s="131"/>
      <c r="J27" s="137">
        <f>IF(L15=0,0,I27/(L15/$L$5))</f>
        <v>0</v>
      </c>
    </row>
    <row r="28" spans="1:13" ht="18" customHeight="1">
      <c r="A28" s="258"/>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6" t="s">
        <v>28</v>
      </c>
      <c r="B29" s="140" t="s">
        <v>3</v>
      </c>
      <c r="C29" s="131"/>
      <c r="D29" s="137">
        <f>IF(B16=0,0,C29/(B16/$L$5))</f>
        <v>0</v>
      </c>
      <c r="E29" s="131"/>
      <c r="F29" s="137">
        <f>IF(E16=0,0,E29/(E16/$L$5))</f>
        <v>0</v>
      </c>
      <c r="G29" s="131"/>
      <c r="H29" s="137">
        <f>IF(H16=0,0,G29/(H16/$L$5))</f>
        <v>0</v>
      </c>
      <c r="I29" s="131"/>
      <c r="J29" s="137">
        <f>IF(K16=0,0,I29/(K16/$L$5))</f>
        <v>0</v>
      </c>
    </row>
    <row r="30" spans="1:13" ht="18" customHeight="1">
      <c r="A30" s="257"/>
      <c r="B30" s="141" t="s">
        <v>4</v>
      </c>
      <c r="C30" s="131"/>
      <c r="D30" s="137">
        <f>IF(C16=0,0,C30/(C$16/$L$5))</f>
        <v>0</v>
      </c>
      <c r="E30" s="131"/>
      <c r="F30" s="137">
        <f>IF(F16=0,0,E30/(F16/$L$5))</f>
        <v>0</v>
      </c>
      <c r="G30" s="131"/>
      <c r="H30" s="137">
        <f>IF(I16=0,0,G30/(I16/$L$5))</f>
        <v>0</v>
      </c>
      <c r="I30" s="131"/>
      <c r="J30" s="137">
        <f>IF(L16=0,0,I30/(L16/$L$5))</f>
        <v>0</v>
      </c>
    </row>
    <row r="31" spans="1:13" ht="18" customHeight="1">
      <c r="A31" s="258"/>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6" t="s">
        <v>33</v>
      </c>
      <c r="B32" s="140" t="s">
        <v>3</v>
      </c>
      <c r="C32" s="131"/>
      <c r="D32" s="137">
        <f>IF(B17=0,0,C32/(B17/$L$5))</f>
        <v>0</v>
      </c>
      <c r="E32" s="131"/>
      <c r="F32" s="137">
        <f>IF(E17=0,0,E32/(E17/$L$5))</f>
        <v>0</v>
      </c>
      <c r="G32" s="131"/>
      <c r="H32" s="137">
        <f>IF(H17=0,0,G32/(H17/$L$5))</f>
        <v>0</v>
      </c>
      <c r="I32" s="131"/>
      <c r="J32" s="137">
        <f>IF(K17=0,0,I32/(K17/$L$5))</f>
        <v>0</v>
      </c>
    </row>
    <row r="33" spans="1:10" ht="18" customHeight="1">
      <c r="A33" s="257"/>
      <c r="B33" s="141" t="s">
        <v>4</v>
      </c>
      <c r="C33" s="131"/>
      <c r="D33" s="137">
        <f>IF(C17=0,0,C33/(C17/$L$5))</f>
        <v>0</v>
      </c>
      <c r="E33" s="131"/>
      <c r="F33" s="137">
        <f>IF(F17=0,0,E33/(F17/$L$5))</f>
        <v>0</v>
      </c>
      <c r="G33" s="131"/>
      <c r="H33" s="137">
        <f>IF(I17=0,0,G33/(I17/$L$5))</f>
        <v>0</v>
      </c>
      <c r="I33" s="131"/>
      <c r="J33" s="137">
        <f>IF(L17=0,0,I33/(L17/$L$5))</f>
        <v>0</v>
      </c>
    </row>
    <row r="34" spans="1:10" ht="18" customHeight="1">
      <c r="A34" s="258"/>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60" t="s">
        <v>31</v>
      </c>
      <c r="B35" s="140" t="s">
        <v>3</v>
      </c>
      <c r="C35" s="131"/>
      <c r="D35" s="137">
        <f>IF(B18=0,0,C35/(B18/$L$5))</f>
        <v>0</v>
      </c>
      <c r="E35" s="131"/>
      <c r="F35" s="137">
        <f>IF(E18=0,0,E35/(E18/$L$5))</f>
        <v>0</v>
      </c>
      <c r="G35" s="131"/>
      <c r="H35" s="137">
        <f>IF(H18=0,0,G35/(H18/$L$5))</f>
        <v>0</v>
      </c>
      <c r="I35" s="131"/>
      <c r="J35" s="137">
        <f>IF(K18=0,0,I35/(K18/$L$5))</f>
        <v>0</v>
      </c>
    </row>
    <row r="36" spans="1:10" ht="18" customHeight="1">
      <c r="A36" s="261"/>
      <c r="B36" s="141" t="s">
        <v>4</v>
      </c>
      <c r="C36" s="131"/>
      <c r="D36" s="137">
        <f>IF(C18=0,0,C36/(C18/$L$5))</f>
        <v>0</v>
      </c>
      <c r="E36" s="131"/>
      <c r="F36" s="137">
        <f>IF(F18=0,0,E36/(F18/$L$5))</f>
        <v>0</v>
      </c>
      <c r="G36" s="131"/>
      <c r="H36" s="137">
        <f>IF(I18=0,0,G36/(I18/$L$5))</f>
        <v>0</v>
      </c>
      <c r="I36" s="131"/>
      <c r="J36" s="137">
        <f>IF(L18=0,0,I36/(L18/$L$5))</f>
        <v>0</v>
      </c>
    </row>
    <row r="37" spans="1:10" ht="18" customHeight="1">
      <c r="A37" s="262"/>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6" t="s">
        <v>29</v>
      </c>
      <c r="B38" s="140" t="s">
        <v>3</v>
      </c>
      <c r="C38" s="131"/>
      <c r="D38" s="137">
        <f>IF(B19=0,0,C38/(B19/$L$5))</f>
        <v>0</v>
      </c>
      <c r="E38" s="131"/>
      <c r="F38" s="137">
        <f>IF(E19=0,0,E38/(E19/$L$5))</f>
        <v>0</v>
      </c>
      <c r="G38" s="131"/>
      <c r="H38" s="137">
        <f>IF(H19=0,0,G38/(H19/$L$5))</f>
        <v>0</v>
      </c>
      <c r="I38" s="131"/>
      <c r="J38" s="137">
        <f>IF(K19=0,0,I38/(K19/$L$5))</f>
        <v>0</v>
      </c>
    </row>
    <row r="39" spans="1:10" ht="18" customHeight="1">
      <c r="A39" s="257"/>
      <c r="B39" s="141" t="s">
        <v>4</v>
      </c>
      <c r="C39" s="131"/>
      <c r="D39" s="137">
        <f>IF(C19=0,0,C39/(C19/$L$5))</f>
        <v>0</v>
      </c>
      <c r="E39" s="131"/>
      <c r="F39" s="137">
        <f>IF(F19=0,0,E39/(F19/$L$5))</f>
        <v>0</v>
      </c>
      <c r="G39" s="131"/>
      <c r="H39" s="137">
        <f>IF(I19=0,0,G39/(I19/$L$5))</f>
        <v>0</v>
      </c>
      <c r="I39" s="131"/>
      <c r="J39" s="137">
        <f>IF(L19=0,0,I39/(L19/$L$5))</f>
        <v>0</v>
      </c>
    </row>
    <row r="40" spans="1:10" ht="18" customHeight="1">
      <c r="A40" s="258"/>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6" t="s">
        <v>0</v>
      </c>
      <c r="B41" s="140" t="s">
        <v>3</v>
      </c>
      <c r="C41" s="131"/>
      <c r="D41" s="137">
        <f>IF(B20=0,0,C41/(B20/$L$5))</f>
        <v>0</v>
      </c>
      <c r="E41" s="131"/>
      <c r="F41" s="137">
        <f>IF(E20=0,0,E41/(E20/$L$5))</f>
        <v>0</v>
      </c>
      <c r="G41" s="131"/>
      <c r="H41" s="137">
        <f>IF(H20=0,0,G41/(H20/$L$5))</f>
        <v>0</v>
      </c>
      <c r="I41" s="131"/>
      <c r="J41" s="137">
        <f>IF(K20=0,0,I41/(K20/$L$5))</f>
        <v>0</v>
      </c>
    </row>
    <row r="42" spans="1:10" ht="18" customHeight="1">
      <c r="A42" s="257"/>
      <c r="B42" s="141" t="s">
        <v>4</v>
      </c>
      <c r="C42" s="131"/>
      <c r="D42" s="137">
        <f>IF(C20=0,0,C42/(C20/$L$5))</f>
        <v>0</v>
      </c>
      <c r="E42" s="131"/>
      <c r="F42" s="137">
        <f>IF(F20=0,0,E42/(F20/$L$5))</f>
        <v>0</v>
      </c>
      <c r="G42" s="131"/>
      <c r="H42" s="137">
        <f>IF(I20=0,0,G42/(I20/$L$5))</f>
        <v>0</v>
      </c>
      <c r="I42" s="131"/>
      <c r="J42" s="137">
        <f>IF(L20=0,0,I42/(L20/$L$5))</f>
        <v>0</v>
      </c>
    </row>
    <row r="43" spans="1:10" ht="18" customHeight="1">
      <c r="A43" s="258"/>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6" t="s">
        <v>1</v>
      </c>
      <c r="B44" s="140" t="s">
        <v>3</v>
      </c>
      <c r="C44" s="131"/>
      <c r="D44" s="137">
        <f>IF(B21=0,0,C44/(B21/$L$5))</f>
        <v>0</v>
      </c>
      <c r="E44" s="131"/>
      <c r="F44" s="137">
        <f>IF(E21=0,0,E44/(E21/$L$5))</f>
        <v>0</v>
      </c>
      <c r="G44" s="131"/>
      <c r="H44" s="137">
        <f>IF(H21=0,0,G44/(H21/$L$5))</f>
        <v>0</v>
      </c>
      <c r="I44" s="131"/>
      <c r="J44" s="137">
        <f>IF(K21=0,0,I44/(K21/$L$5))</f>
        <v>0</v>
      </c>
    </row>
    <row r="45" spans="1:10" ht="18" customHeight="1">
      <c r="A45" s="257"/>
      <c r="B45" s="141" t="s">
        <v>4</v>
      </c>
      <c r="C45" s="131"/>
      <c r="D45" s="144">
        <f>IF(C21=0,0,C45/(C21/$L$5))</f>
        <v>0</v>
      </c>
      <c r="E45" s="131"/>
      <c r="F45" s="137">
        <f>IF(F21=0,0,E45/(F21/$L$5))</f>
        <v>0</v>
      </c>
      <c r="G45" s="131"/>
      <c r="H45" s="137">
        <f>IF(I21=0,0,G45/(I21/$L$5))</f>
        <v>0</v>
      </c>
      <c r="I45" s="131"/>
      <c r="J45" s="137">
        <f>IF(L21=0,0,I45/(L21/$L$5))</f>
        <v>0</v>
      </c>
    </row>
    <row r="46" spans="1:10" ht="18" customHeight="1">
      <c r="A46" s="258"/>
      <c r="B46" s="142" t="s">
        <v>2</v>
      </c>
      <c r="C46" s="147">
        <f>SUM(C44:C45)</f>
        <v>0</v>
      </c>
      <c r="D46" s="137">
        <f>IF(D21=0,0,C46/(D21/$L$5))</f>
        <v>0</v>
      </c>
      <c r="E46" s="147">
        <f>SUM(E44:E45)</f>
        <v>0</v>
      </c>
      <c r="F46" s="137">
        <f>IF(G21=0,0,E46/(G21/$L$5))</f>
        <v>0</v>
      </c>
      <c r="G46" s="147">
        <f>SUM(G44:G45)</f>
        <v>0</v>
      </c>
      <c r="H46" s="137">
        <f>IF(J21=0,0,G46/(J21/$L$5))</f>
        <v>0</v>
      </c>
      <c r="I46" s="147">
        <f>SUM(I44:I45)</f>
        <v>0</v>
      </c>
      <c r="J46" s="137">
        <f>IF(M21=0,0,I46/(M21/$L$5))</f>
        <v>0</v>
      </c>
    </row>
    <row r="47" spans="1:10" ht="18" customHeight="1">
      <c r="A47" s="256"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7"/>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9"/>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24:B24"/>
    <mergeCell ref="A26:A28"/>
    <mergeCell ref="A29:A31"/>
    <mergeCell ref="A32:A34"/>
    <mergeCell ref="A35:A37"/>
    <mergeCell ref="A38:A40"/>
  </mergeCells>
  <conditionalFormatting sqref="C3">
    <cfRule type="expression" dxfId="345" priority="6">
      <formula>C3="Data Not Entered On Set-Up Worksheet"</formula>
    </cfRule>
  </conditionalFormatting>
  <conditionalFormatting sqref="C8">
    <cfRule type="expression" dxfId="344" priority="5">
      <formula>C8="Data Not Entered On Set-Up Worksheet"</formula>
    </cfRule>
  </conditionalFormatting>
  <conditionalFormatting sqref="C10">
    <cfRule type="expression" dxfId="343" priority="4">
      <formula>C10="Data Not Entered On Set-Up Worksheet"</formula>
    </cfRule>
  </conditionalFormatting>
  <conditionalFormatting sqref="B15:C21 E15:F21 H15:I21 K15:L21">
    <cfRule type="cellIs" dxfId="342" priority="3" operator="equal">
      <formula>""</formula>
    </cfRule>
  </conditionalFormatting>
  <conditionalFormatting sqref="C26:C45 E26:E45 G26:G45 I26:I45">
    <cfRule type="cellIs" dxfId="341" priority="2" operator="equal">
      <formula>""</formula>
    </cfRule>
  </conditionalFormatting>
  <conditionalFormatting sqref="L5">
    <cfRule type="cellIs" dxfId="340"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4"/>
    <pageSetUpPr fitToPage="1"/>
  </sheetPr>
  <dimension ref="A1:AK46"/>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A15" sqref="A15"/>
    </sheetView>
  </sheetViews>
  <sheetFormatPr defaultColWidth="9.109375" defaultRowHeight="13.2"/>
  <cols>
    <col min="1" max="1" width="22.44140625" style="28" customWidth="1"/>
    <col min="2" max="25" width="17.6640625" style="28" customWidth="1"/>
    <col min="26" max="26" width="8.88671875" style="28" bestFit="1" customWidth="1"/>
    <col min="27" max="16384" width="9.109375" style="28"/>
  </cols>
  <sheetData>
    <row r="1" spans="1:37" ht="15" customHeight="1">
      <c r="A1" s="55" t="s">
        <v>75</v>
      </c>
    </row>
    <row r="2" spans="1:37" ht="15" customHeight="1">
      <c r="A2" s="55" t="s">
        <v>76</v>
      </c>
    </row>
    <row r="3" spans="1:37" ht="15" customHeight="1">
      <c r="A3" s="37" t="s">
        <v>339</v>
      </c>
      <c r="C3" s="59">
        <f>IF('Set-Up Worksheet'!F3="","Data Not Entered On Set-Up Worksheet",'Set-Up Worksheet'!F3)</f>
        <v>2022</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56</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77</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2021 - June 30, 2022</v>
      </c>
      <c r="F10" s="175" t="s">
        <v>162</v>
      </c>
      <c r="I10" s="61"/>
      <c r="L10" s="61"/>
      <c r="O10" s="61"/>
      <c r="R10" s="61"/>
      <c r="U10" s="61"/>
      <c r="X10" s="61"/>
    </row>
    <row r="11" spans="1:37" ht="13.8" thickBot="1"/>
    <row r="12" spans="1:37" s="44" customFormat="1" ht="18" customHeight="1" thickBot="1">
      <c r="A12" s="37"/>
      <c r="B12" s="159" t="s">
        <v>194</v>
      </c>
      <c r="C12" s="160"/>
      <c r="D12" s="161"/>
      <c r="E12" s="159" t="s">
        <v>298</v>
      </c>
      <c r="F12" s="160"/>
      <c r="G12" s="161"/>
      <c r="H12" s="159" t="s">
        <v>299</v>
      </c>
      <c r="I12" s="160"/>
      <c r="J12" s="161"/>
      <c r="K12" s="159" t="s">
        <v>300</v>
      </c>
      <c r="L12" s="160"/>
      <c r="M12" s="161"/>
      <c r="N12" s="159" t="s">
        <v>301</v>
      </c>
      <c r="O12" s="160"/>
      <c r="P12" s="161"/>
      <c r="Q12" s="159" t="s">
        <v>302</v>
      </c>
      <c r="R12" s="160"/>
      <c r="S12" s="161"/>
      <c r="T12" s="159" t="s">
        <v>303</v>
      </c>
      <c r="U12" s="160"/>
      <c r="V12" s="161"/>
      <c r="W12" s="159" t="s">
        <v>304</v>
      </c>
      <c r="X12" s="160"/>
      <c r="Y12" s="161"/>
    </row>
    <row r="13" spans="1:37"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 customHeight="1">
      <c r="A14" s="171" t="s">
        <v>193</v>
      </c>
      <c r="B14" s="162" t="s">
        <v>191</v>
      </c>
      <c r="C14" s="163" t="s">
        <v>190</v>
      </c>
      <c r="D14" s="164" t="s">
        <v>192</v>
      </c>
      <c r="E14" s="162" t="s">
        <v>191</v>
      </c>
      <c r="F14" s="163" t="s">
        <v>190</v>
      </c>
      <c r="G14" s="164" t="s">
        <v>192</v>
      </c>
      <c r="H14" s="162" t="s">
        <v>191</v>
      </c>
      <c r="I14" s="163" t="s">
        <v>190</v>
      </c>
      <c r="J14" s="164" t="s">
        <v>192</v>
      </c>
      <c r="K14" s="162" t="s">
        <v>191</v>
      </c>
      <c r="L14" s="163" t="s">
        <v>190</v>
      </c>
      <c r="M14" s="164" t="s">
        <v>192</v>
      </c>
      <c r="N14" s="162" t="s">
        <v>191</v>
      </c>
      <c r="O14" s="163" t="s">
        <v>190</v>
      </c>
      <c r="P14" s="164" t="s">
        <v>192</v>
      </c>
      <c r="Q14" s="162" t="s">
        <v>191</v>
      </c>
      <c r="R14" s="163" t="s">
        <v>190</v>
      </c>
      <c r="S14" s="164" t="s">
        <v>192</v>
      </c>
      <c r="T14" s="162" t="s">
        <v>191</v>
      </c>
      <c r="U14" s="163" t="s">
        <v>190</v>
      </c>
      <c r="V14" s="164" t="s">
        <v>192</v>
      </c>
      <c r="W14" s="162" t="s">
        <v>191</v>
      </c>
      <c r="X14" s="163" t="s">
        <v>190</v>
      </c>
      <c r="Y14" s="164" t="s">
        <v>192</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45" si="0">IF($A16="","",IF(C16=0,0,B16/C16))</f>
        <v/>
      </c>
      <c r="E16" s="165"/>
      <c r="F16" s="157"/>
      <c r="G16" s="166" t="str">
        <f t="shared" ref="G16:G45" si="1">IF($A16="","",IF(F16=0,0,E16/F16))</f>
        <v/>
      </c>
      <c r="H16" s="165"/>
      <c r="I16" s="157"/>
      <c r="J16" s="166" t="str">
        <f t="shared" ref="J16:J45" si="2">IF($A16="","",IF(I16=0,0,H16/I16))</f>
        <v/>
      </c>
      <c r="K16" s="165"/>
      <c r="L16" s="157"/>
      <c r="M16" s="166" t="str">
        <f t="shared" ref="M16:M45" si="3">IF($A16="","",IF(L16=0,0,K16/L16))</f>
        <v/>
      </c>
      <c r="N16" s="165"/>
      <c r="O16" s="157"/>
      <c r="P16" s="166" t="str">
        <f t="shared" ref="P16:P45" si="4">IF($A16="","",IF(O16=0,0,N16/O16))</f>
        <v/>
      </c>
      <c r="Q16" s="165"/>
      <c r="R16" s="157"/>
      <c r="S16" s="166" t="str">
        <f t="shared" ref="S16:S45" si="5">IF($A16="","",IF(R16=0,0,Q16/R16))</f>
        <v/>
      </c>
      <c r="T16" s="165"/>
      <c r="U16" s="157"/>
      <c r="V16" s="166" t="str">
        <f t="shared" ref="V16:V45" si="6">IF($A16="","",IF(U16=0,0,T16/U16))</f>
        <v/>
      </c>
      <c r="W16" s="170" t="str">
        <f t="shared" ref="W16:X45" si="7">IF($A16="","",SUM(B16,E16,H16,K16,N16,Q16,T16))</f>
        <v/>
      </c>
      <c r="X16" s="158" t="str">
        <f t="shared" si="7"/>
        <v/>
      </c>
      <c r="Y16" s="166" t="str">
        <f t="shared" ref="Y16:Y45"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D44" si="9">IF($A37="","",IF(C37=0,0,B37/C37))</f>
        <v/>
      </c>
      <c r="E37" s="165"/>
      <c r="F37" s="157"/>
      <c r="G37" s="166" t="str">
        <f t="shared" ref="G37:G44" si="10">IF($A37="","",IF(F37=0,0,E37/F37))</f>
        <v/>
      </c>
      <c r="H37" s="165"/>
      <c r="I37" s="157"/>
      <c r="J37" s="166" t="str">
        <f t="shared" ref="J37:J44" si="11">IF($A37="","",IF(I37=0,0,H37/I37))</f>
        <v/>
      </c>
      <c r="K37" s="165"/>
      <c r="L37" s="157"/>
      <c r="M37" s="166" t="str">
        <f t="shared" ref="M37:M44" si="12">IF($A37="","",IF(L37=0,0,K37/L37))</f>
        <v/>
      </c>
      <c r="N37" s="165"/>
      <c r="O37" s="157"/>
      <c r="P37" s="166" t="str">
        <f t="shared" ref="P37:P44" si="13">IF($A37="","",IF(O37=0,0,N37/O37))</f>
        <v/>
      </c>
      <c r="Q37" s="165"/>
      <c r="R37" s="157"/>
      <c r="S37" s="166" t="str">
        <f t="shared" ref="S37:S44" si="14">IF($A37="","",IF(R37=0,0,Q37/R37))</f>
        <v/>
      </c>
      <c r="T37" s="165"/>
      <c r="U37" s="157"/>
      <c r="V37" s="166" t="str">
        <f t="shared" ref="V37:V44" si="15">IF($A37="","",IF(U37=0,0,T37/U37))</f>
        <v/>
      </c>
      <c r="W37" s="170" t="str">
        <f t="shared" ref="W37:W44" si="16">IF($A37="","",SUM(B37,E37,H37,K37,N37,Q37,T37))</f>
        <v/>
      </c>
      <c r="X37" s="158" t="str">
        <f t="shared" ref="X37:X44" si="17">IF($A37="","",SUM(C37,F37,I37,L37,O37,R37,U37))</f>
        <v/>
      </c>
      <c r="Y37" s="166" t="str">
        <f t="shared" ref="Y37:Y44" si="18">IF($A37="","",IF(X37=0,0,W37/X37))</f>
        <v/>
      </c>
    </row>
    <row r="38" spans="1:25" ht="18" customHeight="1">
      <c r="A38" s="173" t="str">
        <f>IF($C$8="Data Not Entered On Set-Up Worksheet","",IF(OR(VLOOKUP($C$8,County_Lookup,25,FALSE)="",VLOOKUP($C$8,County_Lookup,25,FALSE)=0),"",VLOOKUP($C$8,County_Lookup,25,FALSE)))</f>
        <v/>
      </c>
      <c r="B38" s="165"/>
      <c r="C38" s="157"/>
      <c r="D38" s="166" t="str">
        <f t="shared" si="9"/>
        <v/>
      </c>
      <c r="E38" s="165"/>
      <c r="F38" s="157"/>
      <c r="G38" s="166" t="str">
        <f t="shared" si="10"/>
        <v/>
      </c>
      <c r="H38" s="165"/>
      <c r="I38" s="157"/>
      <c r="J38" s="166" t="str">
        <f t="shared" si="11"/>
        <v/>
      </c>
      <c r="K38" s="165"/>
      <c r="L38" s="157"/>
      <c r="M38" s="166" t="str">
        <f t="shared" si="12"/>
        <v/>
      </c>
      <c r="N38" s="165"/>
      <c r="O38" s="157"/>
      <c r="P38" s="166" t="str">
        <f t="shared" si="13"/>
        <v/>
      </c>
      <c r="Q38" s="165"/>
      <c r="R38" s="157"/>
      <c r="S38" s="166" t="str">
        <f t="shared" si="14"/>
        <v/>
      </c>
      <c r="T38" s="165"/>
      <c r="U38" s="157"/>
      <c r="V38" s="166" t="str">
        <f t="shared" si="15"/>
        <v/>
      </c>
      <c r="W38" s="170" t="str">
        <f t="shared" si="16"/>
        <v/>
      </c>
      <c r="X38" s="158" t="str">
        <f t="shared" si="17"/>
        <v/>
      </c>
      <c r="Y38" s="166" t="str">
        <f t="shared" si="18"/>
        <v/>
      </c>
    </row>
    <row r="39" spans="1:25" ht="18" customHeight="1">
      <c r="A39" s="173" t="str">
        <f>IF($C$8="Data Not Entered On Set-Up Worksheet","",IF(OR(VLOOKUP($C$8,County_Lookup,26,FALSE)="",VLOOKUP($C$8,County_Lookup,26,FALSE)=0),"",VLOOKUP($C$8,County_Lookup,26,FALSE)))</f>
        <v/>
      </c>
      <c r="B39" s="165"/>
      <c r="C39" s="157"/>
      <c r="D39" s="166" t="str">
        <f t="shared" si="9"/>
        <v/>
      </c>
      <c r="E39" s="165"/>
      <c r="F39" s="157"/>
      <c r="G39" s="166" t="str">
        <f t="shared" si="10"/>
        <v/>
      </c>
      <c r="H39" s="165"/>
      <c r="I39" s="157"/>
      <c r="J39" s="166" t="str">
        <f t="shared" si="11"/>
        <v/>
      </c>
      <c r="K39" s="165"/>
      <c r="L39" s="157"/>
      <c r="M39" s="166" t="str">
        <f t="shared" si="12"/>
        <v/>
      </c>
      <c r="N39" s="165"/>
      <c r="O39" s="157"/>
      <c r="P39" s="166" t="str">
        <f t="shared" si="13"/>
        <v/>
      </c>
      <c r="Q39" s="165"/>
      <c r="R39" s="157"/>
      <c r="S39" s="166" t="str">
        <f t="shared" si="14"/>
        <v/>
      </c>
      <c r="T39" s="165"/>
      <c r="U39" s="157"/>
      <c r="V39" s="166" t="str">
        <f t="shared" si="15"/>
        <v/>
      </c>
      <c r="W39" s="170" t="str">
        <f t="shared" si="16"/>
        <v/>
      </c>
      <c r="X39" s="158" t="str">
        <f t="shared" si="17"/>
        <v/>
      </c>
      <c r="Y39" s="166" t="str">
        <f t="shared" si="18"/>
        <v/>
      </c>
    </row>
    <row r="40" spans="1:25" ht="18" customHeight="1">
      <c r="A40" s="173" t="str">
        <f>IF($C$8="Data Not Entered On Set-Up Worksheet","",IF(OR(VLOOKUP($C$8,County_Lookup,27,FALSE)="",VLOOKUP($C$8,County_Lookup,27,FALSE)=0),"",VLOOKUP($C$8,County_Lookup,27,FALSE)))</f>
        <v/>
      </c>
      <c r="B40" s="165"/>
      <c r="C40" s="157"/>
      <c r="D40" s="166" t="str">
        <f t="shared" si="9"/>
        <v/>
      </c>
      <c r="E40" s="165"/>
      <c r="F40" s="157"/>
      <c r="G40" s="166" t="str">
        <f t="shared" si="10"/>
        <v/>
      </c>
      <c r="H40" s="165"/>
      <c r="I40" s="157"/>
      <c r="J40" s="166" t="str">
        <f t="shared" si="11"/>
        <v/>
      </c>
      <c r="K40" s="165"/>
      <c r="L40" s="157"/>
      <c r="M40" s="166" t="str">
        <f t="shared" si="12"/>
        <v/>
      </c>
      <c r="N40" s="165"/>
      <c r="O40" s="157"/>
      <c r="P40" s="166" t="str">
        <f t="shared" si="13"/>
        <v/>
      </c>
      <c r="Q40" s="165"/>
      <c r="R40" s="157"/>
      <c r="S40" s="166" t="str">
        <f t="shared" si="14"/>
        <v/>
      </c>
      <c r="T40" s="165"/>
      <c r="U40" s="157"/>
      <c r="V40" s="166" t="str">
        <f t="shared" si="15"/>
        <v/>
      </c>
      <c r="W40" s="170" t="str">
        <f t="shared" si="16"/>
        <v/>
      </c>
      <c r="X40" s="158" t="str">
        <f t="shared" si="17"/>
        <v/>
      </c>
      <c r="Y40" s="166" t="str">
        <f t="shared" si="18"/>
        <v/>
      </c>
    </row>
    <row r="41" spans="1:25" ht="18" customHeight="1">
      <c r="A41" s="173" t="str">
        <f>IF($C$8="Data Not Entered On Set-Up Worksheet","",IF(OR(VLOOKUP($C$8,County_Lookup,28,FALSE)="",VLOOKUP($C$8,County_Lookup,28,FALSE)=0),"",VLOOKUP($C$8,County_Lookup,28,FALSE)))</f>
        <v/>
      </c>
      <c r="B41" s="165"/>
      <c r="C41" s="157"/>
      <c r="D41" s="166" t="str">
        <f t="shared" si="9"/>
        <v/>
      </c>
      <c r="E41" s="165"/>
      <c r="F41" s="157"/>
      <c r="G41" s="166" t="str">
        <f t="shared" si="10"/>
        <v/>
      </c>
      <c r="H41" s="165"/>
      <c r="I41" s="157"/>
      <c r="J41" s="166" t="str">
        <f t="shared" si="11"/>
        <v/>
      </c>
      <c r="K41" s="165"/>
      <c r="L41" s="157"/>
      <c r="M41" s="166" t="str">
        <f t="shared" si="12"/>
        <v/>
      </c>
      <c r="N41" s="165"/>
      <c r="O41" s="157"/>
      <c r="P41" s="166" t="str">
        <f t="shared" si="13"/>
        <v/>
      </c>
      <c r="Q41" s="165"/>
      <c r="R41" s="157"/>
      <c r="S41" s="166" t="str">
        <f t="shared" si="14"/>
        <v/>
      </c>
      <c r="T41" s="165"/>
      <c r="U41" s="157"/>
      <c r="V41" s="166" t="str">
        <f t="shared" si="15"/>
        <v/>
      </c>
      <c r="W41" s="170" t="str">
        <f t="shared" si="16"/>
        <v/>
      </c>
      <c r="X41" s="158" t="str">
        <f t="shared" si="17"/>
        <v/>
      </c>
      <c r="Y41" s="166" t="str">
        <f t="shared" si="18"/>
        <v/>
      </c>
    </row>
    <row r="42" spans="1:25" ht="18" customHeight="1">
      <c r="A42" s="173" t="str">
        <f>IF($C$8="Data Not Entered On Set-Up Worksheet","",IF(OR(VLOOKUP($C$8,County_Lookup,29,FALSE)="",VLOOKUP($C$8,County_Lookup,29,FALSE)=0),"",VLOOKUP($C$8,County_Lookup,29,FALSE)))</f>
        <v/>
      </c>
      <c r="B42" s="165"/>
      <c r="C42" s="157"/>
      <c r="D42" s="166" t="str">
        <f t="shared" si="9"/>
        <v/>
      </c>
      <c r="E42" s="165"/>
      <c r="F42" s="157"/>
      <c r="G42" s="166" t="str">
        <f t="shared" si="10"/>
        <v/>
      </c>
      <c r="H42" s="165"/>
      <c r="I42" s="157"/>
      <c r="J42" s="166" t="str">
        <f t="shared" si="11"/>
        <v/>
      </c>
      <c r="K42" s="165"/>
      <c r="L42" s="157"/>
      <c r="M42" s="166" t="str">
        <f t="shared" si="12"/>
        <v/>
      </c>
      <c r="N42" s="165"/>
      <c r="O42" s="157"/>
      <c r="P42" s="166" t="str">
        <f t="shared" si="13"/>
        <v/>
      </c>
      <c r="Q42" s="165"/>
      <c r="R42" s="157"/>
      <c r="S42" s="166" t="str">
        <f t="shared" si="14"/>
        <v/>
      </c>
      <c r="T42" s="165"/>
      <c r="U42" s="157"/>
      <c r="V42" s="166" t="str">
        <f t="shared" si="15"/>
        <v/>
      </c>
      <c r="W42" s="170" t="str">
        <f t="shared" si="16"/>
        <v/>
      </c>
      <c r="X42" s="158" t="str">
        <f t="shared" si="17"/>
        <v/>
      </c>
      <c r="Y42" s="166" t="str">
        <f t="shared" si="18"/>
        <v/>
      </c>
    </row>
    <row r="43" spans="1:25" ht="18" customHeight="1">
      <c r="A43" s="173" t="str">
        <f>IF($C$8="Data Not Entered On Set-Up Worksheet","",IF(OR(VLOOKUP($C$8,County_Lookup,30,FALSE)="",VLOOKUP($C$8,County_Lookup,30,FALSE)=0),"",VLOOKUP($C$8,County_Lookup,30,FALSE)))</f>
        <v/>
      </c>
      <c r="B43" s="165"/>
      <c r="C43" s="157"/>
      <c r="D43" s="166" t="str">
        <f t="shared" si="9"/>
        <v/>
      </c>
      <c r="E43" s="165"/>
      <c r="F43" s="157"/>
      <c r="G43" s="166" t="str">
        <f t="shared" si="10"/>
        <v/>
      </c>
      <c r="H43" s="165"/>
      <c r="I43" s="157"/>
      <c r="J43" s="166" t="str">
        <f t="shared" si="11"/>
        <v/>
      </c>
      <c r="K43" s="165"/>
      <c r="L43" s="157"/>
      <c r="M43" s="166" t="str">
        <f t="shared" si="12"/>
        <v/>
      </c>
      <c r="N43" s="165"/>
      <c r="O43" s="157"/>
      <c r="P43" s="166" t="str">
        <f t="shared" si="13"/>
        <v/>
      </c>
      <c r="Q43" s="165"/>
      <c r="R43" s="157"/>
      <c r="S43" s="166" t="str">
        <f t="shared" si="14"/>
        <v/>
      </c>
      <c r="T43" s="165"/>
      <c r="U43" s="157"/>
      <c r="V43" s="166" t="str">
        <f t="shared" si="15"/>
        <v/>
      </c>
      <c r="W43" s="170" t="str">
        <f t="shared" si="16"/>
        <v/>
      </c>
      <c r="X43" s="158" t="str">
        <f t="shared" si="17"/>
        <v/>
      </c>
      <c r="Y43" s="166" t="str">
        <f t="shared" si="18"/>
        <v/>
      </c>
    </row>
    <row r="44" spans="1:25" ht="18" customHeight="1">
      <c r="A44" s="173" t="str">
        <f>IF($C$8="Data Not Entered On Set-Up Worksheet","",IF(OR(VLOOKUP($C$8,County_Lookup,31,FALSE)="",VLOOKUP($C$8,County_Lookup,31,FALSE)=0),"",VLOOKUP($C$8,County_Lookup,31,FALSE)))</f>
        <v/>
      </c>
      <c r="B44" s="165"/>
      <c r="C44" s="157"/>
      <c r="D44" s="166" t="str">
        <f t="shared" si="9"/>
        <v/>
      </c>
      <c r="E44" s="165"/>
      <c r="F44" s="157"/>
      <c r="G44" s="166" t="str">
        <f t="shared" si="10"/>
        <v/>
      </c>
      <c r="H44" s="165"/>
      <c r="I44" s="157"/>
      <c r="J44" s="166" t="str">
        <f t="shared" si="11"/>
        <v/>
      </c>
      <c r="K44" s="165"/>
      <c r="L44" s="157"/>
      <c r="M44" s="166" t="str">
        <f t="shared" si="12"/>
        <v/>
      </c>
      <c r="N44" s="165"/>
      <c r="O44" s="157"/>
      <c r="P44" s="166" t="str">
        <f t="shared" si="13"/>
        <v/>
      </c>
      <c r="Q44" s="165"/>
      <c r="R44" s="157"/>
      <c r="S44" s="166" t="str">
        <f t="shared" si="14"/>
        <v/>
      </c>
      <c r="T44" s="165"/>
      <c r="U44" s="157"/>
      <c r="V44" s="166" t="str">
        <f t="shared" si="15"/>
        <v/>
      </c>
      <c r="W44" s="170" t="str">
        <f t="shared" si="16"/>
        <v/>
      </c>
      <c r="X44" s="158" t="str">
        <f t="shared" si="17"/>
        <v/>
      </c>
      <c r="Y44" s="166" t="str">
        <f t="shared" si="18"/>
        <v/>
      </c>
    </row>
    <row r="45" spans="1:25" ht="18" customHeight="1">
      <c r="A45" s="173" t="str">
        <f>IF($C$8="Data Not Entered On Set-Up Worksheet","",IF(OR(VLOOKUP($C$8,County_Lookup,32,FALSE)="",VLOOKUP($C$8,County_Lookup,32,FALSE)=0),"",VLOOKUP($C$8,County_Lookup,32,FALSE)))</f>
        <v/>
      </c>
      <c r="B45" s="165"/>
      <c r="C45" s="157"/>
      <c r="D45" s="166" t="str">
        <f t="shared" si="0"/>
        <v/>
      </c>
      <c r="E45" s="165"/>
      <c r="F45" s="157"/>
      <c r="G45" s="166" t="str">
        <f t="shared" si="1"/>
        <v/>
      </c>
      <c r="H45" s="165"/>
      <c r="I45" s="157"/>
      <c r="J45" s="166" t="str">
        <f t="shared" si="2"/>
        <v/>
      </c>
      <c r="K45" s="165"/>
      <c r="L45" s="157"/>
      <c r="M45" s="166" t="str">
        <f t="shared" si="3"/>
        <v/>
      </c>
      <c r="N45" s="165"/>
      <c r="O45" s="157"/>
      <c r="P45" s="166" t="str">
        <f t="shared" si="4"/>
        <v/>
      </c>
      <c r="Q45" s="165"/>
      <c r="R45" s="157"/>
      <c r="S45" s="166" t="str">
        <f t="shared" si="5"/>
        <v/>
      </c>
      <c r="T45" s="165"/>
      <c r="U45" s="157"/>
      <c r="V45" s="166" t="str">
        <f t="shared" si="6"/>
        <v/>
      </c>
      <c r="W45" s="170" t="str">
        <f t="shared" si="7"/>
        <v/>
      </c>
      <c r="X45" s="158" t="str">
        <f t="shared" si="7"/>
        <v/>
      </c>
      <c r="Y45" s="166" t="str">
        <f t="shared" si="8"/>
        <v/>
      </c>
    </row>
    <row r="46" spans="1:25" ht="18" customHeight="1" thickBot="1">
      <c r="A46" s="174" t="s">
        <v>2</v>
      </c>
      <c r="B46" s="167">
        <f>SUM(B15:B45)</f>
        <v>0</v>
      </c>
      <c r="C46" s="168">
        <f>SUM(C15:C45)</f>
        <v>0</v>
      </c>
      <c r="D46" s="169">
        <f t="shared" ref="D46" si="19">IF(C46=0,0,B46/C46)</f>
        <v>0</v>
      </c>
      <c r="E46" s="167">
        <f>SUM(E15:E45)</f>
        <v>0</v>
      </c>
      <c r="F46" s="168">
        <f>SUM(F15:F45)</f>
        <v>0</v>
      </c>
      <c r="G46" s="169">
        <f t="shared" ref="G46" si="20">IF(F46=0,0,E46/F46)</f>
        <v>0</v>
      </c>
      <c r="H46" s="167">
        <f>SUM(H15:H45)</f>
        <v>0</v>
      </c>
      <c r="I46" s="168">
        <f>SUM(I15:I45)</f>
        <v>0</v>
      </c>
      <c r="J46" s="169">
        <f t="shared" ref="J46" si="21">IF(I46=0,0,H46/I46)</f>
        <v>0</v>
      </c>
      <c r="K46" s="167">
        <f>SUM(K15:K45)</f>
        <v>0</v>
      </c>
      <c r="L46" s="168">
        <f>SUM(L15:L45)</f>
        <v>0</v>
      </c>
      <c r="M46" s="169">
        <f t="shared" ref="M46" si="22">IF(L46=0,0,K46/L46)</f>
        <v>0</v>
      </c>
      <c r="N46" s="167">
        <f>SUM(N15:N45)</f>
        <v>0</v>
      </c>
      <c r="O46" s="168">
        <f>SUM(O15:O45)</f>
        <v>0</v>
      </c>
      <c r="P46" s="169">
        <f t="shared" ref="P46" si="23">IF(O46=0,0,N46/O46)</f>
        <v>0</v>
      </c>
      <c r="Q46" s="167">
        <f>SUM(Q15:Q45)</f>
        <v>0</v>
      </c>
      <c r="R46" s="168">
        <f>SUM(R15:R45)</f>
        <v>0</v>
      </c>
      <c r="S46" s="169">
        <f t="shared" ref="S46" si="24">IF(R46=0,0,Q46/R46)</f>
        <v>0</v>
      </c>
      <c r="T46" s="167">
        <f>SUM(T15:T45)</f>
        <v>0</v>
      </c>
      <c r="U46" s="168">
        <f>SUM(U15:U45)</f>
        <v>0</v>
      </c>
      <c r="V46" s="169">
        <f t="shared" ref="V46" si="25">IF(U46=0,0,T46/U46)</f>
        <v>0</v>
      </c>
      <c r="W46" s="167">
        <f>SUM(W15:W45)</f>
        <v>0</v>
      </c>
      <c r="X46" s="168">
        <f>SUM(X15:X45)</f>
        <v>0</v>
      </c>
      <c r="Y46" s="169">
        <f t="shared" ref="Y46" si="26">IF(X46=0,0,W46/X46)</f>
        <v>0</v>
      </c>
    </row>
  </sheetData>
  <sheetProtection sheet="1" objects="1" scenarios="1"/>
  <phoneticPr fontId="6" type="noConversion"/>
  <conditionalFormatting sqref="C3">
    <cfRule type="expression" dxfId="339" priority="67">
      <formula>C3="Data Not Entered On Set-Up Worksheet"</formula>
    </cfRule>
  </conditionalFormatting>
  <conditionalFormatting sqref="C8">
    <cfRule type="expression" dxfId="338" priority="66">
      <formula>C8="Data Not Entered On Set-Up Worksheet"</formula>
    </cfRule>
  </conditionalFormatting>
  <conditionalFormatting sqref="C10">
    <cfRule type="expression" dxfId="337" priority="65">
      <formula>C10="Data Not Entered On Set-Up Worksheet"</formula>
    </cfRule>
  </conditionalFormatting>
  <conditionalFormatting sqref="B15:C36 B45:C45">
    <cfRule type="expression" dxfId="336" priority="64">
      <formula>AND($A15&lt;&gt;"",B15="")</formula>
    </cfRule>
  </conditionalFormatting>
  <conditionalFormatting sqref="F3">
    <cfRule type="expression" dxfId="335" priority="63">
      <formula>F3="Data Not Entered On Set-Up Worksheet"</formula>
    </cfRule>
  </conditionalFormatting>
  <conditionalFormatting sqref="F10">
    <cfRule type="expression" dxfId="334" priority="62">
      <formula>F10="Data Not Entered On Set-Up Worksheet"</formula>
    </cfRule>
  </conditionalFormatting>
  <conditionalFormatting sqref="I3">
    <cfRule type="expression" dxfId="333" priority="59">
      <formula>I3="Data Not Entered On Set-Up Worksheet"</formula>
    </cfRule>
  </conditionalFormatting>
  <conditionalFormatting sqref="I8">
    <cfRule type="expression" dxfId="332" priority="58">
      <formula>I8="Data Not Entered On Set-Up Worksheet"</formula>
    </cfRule>
  </conditionalFormatting>
  <conditionalFormatting sqref="I10">
    <cfRule type="expression" dxfId="331" priority="57">
      <formula>I10="Data Not Entered On Set-Up Worksheet"</formula>
    </cfRule>
  </conditionalFormatting>
  <conditionalFormatting sqref="L3">
    <cfRule type="expression" dxfId="330" priority="55">
      <formula>L3="Data Not Entered On Set-Up Worksheet"</formula>
    </cfRule>
  </conditionalFormatting>
  <conditionalFormatting sqref="L8">
    <cfRule type="expression" dxfId="329" priority="54">
      <formula>L8="Data Not Entered On Set-Up Worksheet"</formula>
    </cfRule>
  </conditionalFormatting>
  <conditionalFormatting sqref="L10">
    <cfRule type="expression" dxfId="328" priority="53">
      <formula>L10="Data Not Entered On Set-Up Worksheet"</formula>
    </cfRule>
  </conditionalFormatting>
  <conditionalFormatting sqref="O3">
    <cfRule type="expression" dxfId="327" priority="51">
      <formula>O3="Data Not Entered On Set-Up Worksheet"</formula>
    </cfRule>
  </conditionalFormatting>
  <conditionalFormatting sqref="O8">
    <cfRule type="expression" dxfId="326" priority="50">
      <formula>O8="Data Not Entered On Set-Up Worksheet"</formula>
    </cfRule>
  </conditionalFormatting>
  <conditionalFormatting sqref="O10">
    <cfRule type="expression" dxfId="325" priority="49">
      <formula>O10="Data Not Entered On Set-Up Worksheet"</formula>
    </cfRule>
  </conditionalFormatting>
  <conditionalFormatting sqref="R3">
    <cfRule type="expression" dxfId="324" priority="47">
      <formula>R3="Data Not Entered On Set-Up Worksheet"</formula>
    </cfRule>
  </conditionalFormatting>
  <conditionalFormatting sqref="R8">
    <cfRule type="expression" dxfId="323" priority="46">
      <formula>R8="Data Not Entered On Set-Up Worksheet"</formula>
    </cfRule>
  </conditionalFormatting>
  <conditionalFormatting sqref="R10">
    <cfRule type="expression" dxfId="322" priority="45">
      <formula>R10="Data Not Entered On Set-Up Worksheet"</formula>
    </cfRule>
  </conditionalFormatting>
  <conditionalFormatting sqref="U3">
    <cfRule type="expression" dxfId="321" priority="43">
      <formula>U3="Data Not Entered On Set-Up Worksheet"</formula>
    </cfRule>
  </conditionalFormatting>
  <conditionalFormatting sqref="U8">
    <cfRule type="expression" dxfId="320" priority="42">
      <formula>U8="Data Not Entered On Set-Up Worksheet"</formula>
    </cfRule>
  </conditionalFormatting>
  <conditionalFormatting sqref="U10">
    <cfRule type="expression" dxfId="319" priority="41">
      <formula>U10="Data Not Entered On Set-Up Worksheet"</formula>
    </cfRule>
  </conditionalFormatting>
  <conditionalFormatting sqref="X3">
    <cfRule type="expression" dxfId="318" priority="39">
      <formula>X3="Data Not Entered On Set-Up Worksheet"</formula>
    </cfRule>
  </conditionalFormatting>
  <conditionalFormatting sqref="X8">
    <cfRule type="expression" dxfId="317" priority="38">
      <formula>X8="Data Not Entered On Set-Up Worksheet"</formula>
    </cfRule>
  </conditionalFormatting>
  <conditionalFormatting sqref="X10">
    <cfRule type="expression" dxfId="316" priority="37">
      <formula>X10="Data Not Entered On Set-Up Worksheet"</formula>
    </cfRule>
  </conditionalFormatting>
  <conditionalFormatting sqref="E15:F36 E45:F45">
    <cfRule type="expression" dxfId="315" priority="35">
      <formula>AND($A15&lt;&gt;"",E15="")</formula>
    </cfRule>
  </conditionalFormatting>
  <conditionalFormatting sqref="H15:I36 H45:I45">
    <cfRule type="expression" dxfId="314" priority="34">
      <formula>AND($A15&lt;&gt;"",H15="")</formula>
    </cfRule>
  </conditionalFormatting>
  <conditionalFormatting sqref="K15:L36 K45:L45">
    <cfRule type="expression" dxfId="313" priority="33">
      <formula>AND($A15&lt;&gt;"",K15="")</formula>
    </cfRule>
  </conditionalFormatting>
  <conditionalFormatting sqref="N15:O36 N45:O45">
    <cfRule type="expression" dxfId="312" priority="32">
      <formula>AND($A15&lt;&gt;"",N15="")</formula>
    </cfRule>
  </conditionalFormatting>
  <conditionalFormatting sqref="Q15:R36 Q45:R45">
    <cfRule type="expression" dxfId="311" priority="31">
      <formula>AND($A15&lt;&gt;"",Q15="")</formula>
    </cfRule>
  </conditionalFormatting>
  <conditionalFormatting sqref="T15:U36 T45:U45">
    <cfRule type="expression" dxfId="310" priority="30">
      <formula>AND($A15&lt;&gt;"",T15="")</formula>
    </cfRule>
  </conditionalFormatting>
  <conditionalFormatting sqref="B37:C37">
    <cfRule type="expression" dxfId="309" priority="28">
      <formula>AND($A37&lt;&gt;"",B37="")</formula>
    </cfRule>
  </conditionalFormatting>
  <conditionalFormatting sqref="E37:F37">
    <cfRule type="expression" dxfId="308" priority="27">
      <formula>AND($A37&lt;&gt;"",E37="")</formula>
    </cfRule>
  </conditionalFormatting>
  <conditionalFormatting sqref="H37:I37">
    <cfRule type="expression" dxfId="307" priority="26">
      <formula>AND($A37&lt;&gt;"",H37="")</formula>
    </cfRule>
  </conditionalFormatting>
  <conditionalFormatting sqref="K37:L37">
    <cfRule type="expression" dxfId="306" priority="25">
      <formula>AND($A37&lt;&gt;"",K37="")</formula>
    </cfRule>
  </conditionalFormatting>
  <conditionalFormatting sqref="N37:O37">
    <cfRule type="expression" dxfId="305" priority="24">
      <formula>AND($A37&lt;&gt;"",N37="")</formula>
    </cfRule>
  </conditionalFormatting>
  <conditionalFormatting sqref="Q37:R37">
    <cfRule type="expression" dxfId="304" priority="23">
      <formula>AND($A37&lt;&gt;"",Q37="")</formula>
    </cfRule>
  </conditionalFormatting>
  <conditionalFormatting sqref="T37:U37">
    <cfRule type="expression" dxfId="303" priority="22">
      <formula>AND($A37&lt;&gt;"",T37="")</formula>
    </cfRule>
  </conditionalFormatting>
  <conditionalFormatting sqref="B38:C38">
    <cfRule type="expression" dxfId="302" priority="21">
      <formula>AND($A38&lt;&gt;"",B38="")</formula>
    </cfRule>
  </conditionalFormatting>
  <conditionalFormatting sqref="E38:F38">
    <cfRule type="expression" dxfId="301" priority="20">
      <formula>AND($A38&lt;&gt;"",E38="")</formula>
    </cfRule>
  </conditionalFormatting>
  <conditionalFormatting sqref="H38:I38">
    <cfRule type="expression" dxfId="300" priority="19">
      <formula>AND($A38&lt;&gt;"",H38="")</formula>
    </cfRule>
  </conditionalFormatting>
  <conditionalFormatting sqref="K38:L38">
    <cfRule type="expression" dxfId="299" priority="18">
      <formula>AND($A38&lt;&gt;"",K38="")</formula>
    </cfRule>
  </conditionalFormatting>
  <conditionalFormatting sqref="N38:O38">
    <cfRule type="expression" dxfId="298" priority="17">
      <formula>AND($A38&lt;&gt;"",N38="")</formula>
    </cfRule>
  </conditionalFormatting>
  <conditionalFormatting sqref="Q38:R38">
    <cfRule type="expression" dxfId="297" priority="16">
      <formula>AND($A38&lt;&gt;"",Q38="")</formula>
    </cfRule>
  </conditionalFormatting>
  <conditionalFormatting sqref="T38:U38">
    <cfRule type="expression" dxfId="296" priority="15">
      <formula>AND($A38&lt;&gt;"",T38="")</formula>
    </cfRule>
  </conditionalFormatting>
  <conditionalFormatting sqref="B39:C39">
    <cfRule type="expression" dxfId="295" priority="14">
      <formula>AND($A39&lt;&gt;"",B39="")</formula>
    </cfRule>
  </conditionalFormatting>
  <conditionalFormatting sqref="E39:F39">
    <cfRule type="expression" dxfId="294" priority="13">
      <formula>AND($A39&lt;&gt;"",E39="")</formula>
    </cfRule>
  </conditionalFormatting>
  <conditionalFormatting sqref="H39:I39">
    <cfRule type="expression" dxfId="293" priority="12">
      <formula>AND($A39&lt;&gt;"",H39="")</formula>
    </cfRule>
  </conditionalFormatting>
  <conditionalFormatting sqref="K39:L39">
    <cfRule type="expression" dxfId="292" priority="11">
      <formula>AND($A39&lt;&gt;"",K39="")</formula>
    </cfRule>
  </conditionalFormatting>
  <conditionalFormatting sqref="N39:O39">
    <cfRule type="expression" dxfId="291" priority="10">
      <formula>AND($A39&lt;&gt;"",N39="")</formula>
    </cfRule>
  </conditionalFormatting>
  <conditionalFormatting sqref="Q39:R39">
    <cfRule type="expression" dxfId="290" priority="9">
      <formula>AND($A39&lt;&gt;"",Q39="")</formula>
    </cfRule>
  </conditionalFormatting>
  <conditionalFormatting sqref="T39:U39">
    <cfRule type="expression" dxfId="289" priority="8">
      <formula>AND($A39&lt;&gt;"",T39="")</formula>
    </cfRule>
  </conditionalFormatting>
  <conditionalFormatting sqref="B40:C44">
    <cfRule type="expression" dxfId="288" priority="7">
      <formula>AND($A40&lt;&gt;"",B40="")</formula>
    </cfRule>
  </conditionalFormatting>
  <conditionalFormatting sqref="E40:F44">
    <cfRule type="expression" dxfId="287" priority="6">
      <formula>AND($A40&lt;&gt;"",E40="")</formula>
    </cfRule>
  </conditionalFormatting>
  <conditionalFormatting sqref="H40:I44">
    <cfRule type="expression" dxfId="286" priority="5">
      <formula>AND($A40&lt;&gt;"",H40="")</formula>
    </cfRule>
  </conditionalFormatting>
  <conditionalFormatting sqref="K40:L44">
    <cfRule type="expression" dxfId="285" priority="4">
      <formula>AND($A40&lt;&gt;"",K40="")</formula>
    </cfRule>
  </conditionalFormatting>
  <conditionalFormatting sqref="N40:O44">
    <cfRule type="expression" dxfId="284" priority="3">
      <formula>AND($A40&lt;&gt;"",N40="")</formula>
    </cfRule>
  </conditionalFormatting>
  <conditionalFormatting sqref="Q40:R44">
    <cfRule type="expression" dxfId="283" priority="2">
      <formula>AND($A40&lt;&gt;"",Q40="")</formula>
    </cfRule>
  </conditionalFormatting>
  <conditionalFormatting sqref="T40:U44">
    <cfRule type="expression" dxfId="282" priority="1">
      <formula>AND($A40&lt;&gt;"",T40="")</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F22"/>
  <sheetViews>
    <sheetView showGridLines="0" workbookViewId="0">
      <selection activeCell="G19" sqref="G19"/>
    </sheetView>
  </sheetViews>
  <sheetFormatPr defaultColWidth="9.109375" defaultRowHeight="13.2"/>
  <cols>
    <col min="1" max="1" width="22.44140625" style="28" bestFit="1" customWidth="1"/>
    <col min="2" max="2" width="8.6640625" style="28" customWidth="1"/>
    <col min="3" max="5" width="18.6640625" style="28" customWidth="1"/>
    <col min="6" max="16384" width="9.109375" style="28"/>
  </cols>
  <sheetData>
    <row r="1" spans="1:5" ht="15" customHeight="1">
      <c r="A1" s="55" t="s">
        <v>75</v>
      </c>
      <c r="B1" s="55"/>
    </row>
    <row r="2" spans="1:5" ht="15" customHeight="1">
      <c r="A2" s="55" t="s">
        <v>76</v>
      </c>
      <c r="B2" s="55"/>
    </row>
    <row r="3" spans="1:5" ht="15" customHeight="1">
      <c r="A3" s="37" t="s">
        <v>339</v>
      </c>
      <c r="B3" s="37"/>
      <c r="C3" s="59">
        <f>IF('Set-Up Worksheet'!F3="","Data Not Entered On Set-Up Worksheet",'Set-Up Worksheet'!F3)</f>
        <v>2022</v>
      </c>
    </row>
    <row r="4" spans="1:5" ht="15" customHeight="1">
      <c r="C4" s="39"/>
    </row>
    <row r="5" spans="1:5" ht="15" customHeight="1">
      <c r="A5" s="37" t="s">
        <v>39</v>
      </c>
      <c r="B5" s="37"/>
      <c r="C5" s="39"/>
    </row>
    <row r="6" spans="1:5" ht="15" customHeight="1">
      <c r="A6" s="38" t="s">
        <v>74</v>
      </c>
      <c r="B6" s="38"/>
      <c r="C6" s="39"/>
    </row>
    <row r="7" spans="1:5" ht="15" customHeight="1">
      <c r="A7" s="37"/>
      <c r="B7" s="37"/>
      <c r="C7" s="39"/>
    </row>
    <row r="8" spans="1:5" ht="15" customHeight="1">
      <c r="A8" s="37" t="s">
        <v>77</v>
      </c>
      <c r="B8" s="37"/>
      <c r="C8" s="60" t="str">
        <f>IF('Set-Up Worksheet'!E6="","Data Not Entered On Set-Up Worksheet",'Set-Up Worksheet'!E6)</f>
        <v>Data Not Entered On Set-Up Worksheet</v>
      </c>
    </row>
    <row r="9" spans="1:5" ht="15" customHeight="1">
      <c r="A9" s="37" t="s">
        <v>50</v>
      </c>
      <c r="B9" s="37"/>
      <c r="C9" s="39" t="s">
        <v>51</v>
      </c>
    </row>
    <row r="10" spans="1:5" ht="15" customHeight="1">
      <c r="A10" s="37" t="s">
        <v>27</v>
      </c>
      <c r="B10" s="37"/>
      <c r="C10" s="61" t="str">
        <f>IF(OR('Set-Up Worksheet'!E8="",'Set-Up Worksheet'!H8=""),"Data Not Entered On Set-Up Worksheet",TEXT('Set-Up Worksheet'!E8,"mmmm d, yyyy")&amp;" - "&amp;TEXT('Set-Up Worksheet'!H8,"mmmm d, yyyy"))</f>
        <v>July 1, 2021 - June 30, 2022</v>
      </c>
    </row>
    <row r="12" spans="1:5">
      <c r="A12" s="37"/>
      <c r="B12" s="37"/>
      <c r="C12" s="57" t="s">
        <v>20</v>
      </c>
      <c r="D12" s="57" t="s">
        <v>21</v>
      </c>
      <c r="E12" s="57" t="s">
        <v>35</v>
      </c>
    </row>
    <row r="13" spans="1:5" ht="39.9" customHeight="1">
      <c r="A13" s="85" t="s">
        <v>84</v>
      </c>
      <c r="B13" s="85" t="s">
        <v>81</v>
      </c>
      <c r="C13" s="118" t="s">
        <v>79</v>
      </c>
      <c r="D13" s="118" t="s">
        <v>78</v>
      </c>
      <c r="E13" s="118" t="s">
        <v>80</v>
      </c>
    </row>
    <row r="14" spans="1:5" ht="36" customHeight="1">
      <c r="A14" s="221" t="s">
        <v>325</v>
      </c>
      <c r="B14" s="58" t="s">
        <v>82</v>
      </c>
      <c r="C14" s="63"/>
      <c r="D14" s="63"/>
      <c r="E14" s="64">
        <f>IF(D14=0,0,C14/D14)</f>
        <v>0</v>
      </c>
    </row>
    <row r="15" spans="1:5" ht="36" customHeight="1">
      <c r="A15" s="221" t="s">
        <v>326</v>
      </c>
      <c r="B15" s="58" t="s">
        <v>82</v>
      </c>
      <c r="C15" s="63"/>
      <c r="D15" s="63"/>
      <c r="E15" s="64">
        <f t="shared" ref="E15:E16" si="0">IF(D15=0,0,C15/D15)</f>
        <v>0</v>
      </c>
    </row>
    <row r="16" spans="1:5" ht="39.6">
      <c r="A16" s="221" t="s">
        <v>327</v>
      </c>
      <c r="B16" s="58" t="s">
        <v>82</v>
      </c>
      <c r="C16" s="63"/>
      <c r="D16" s="63"/>
      <c r="E16" s="64">
        <f t="shared" si="0"/>
        <v>0</v>
      </c>
    </row>
    <row r="17" spans="1:6" ht="36" customHeight="1">
      <c r="A17" s="77" t="s">
        <v>86</v>
      </c>
      <c r="B17" s="58" t="s">
        <v>82</v>
      </c>
      <c r="C17" s="63"/>
      <c r="D17" s="63"/>
      <c r="E17" s="64">
        <f>IF(D17=0,0,C17/D17)</f>
        <v>0</v>
      </c>
    </row>
    <row r="18" spans="1:6" ht="36" customHeight="1">
      <c r="A18" s="77" t="s">
        <v>87</v>
      </c>
      <c r="B18" s="58" t="s">
        <v>82</v>
      </c>
      <c r="C18" s="63"/>
      <c r="D18" s="63"/>
      <c r="E18" s="64">
        <f>IF(D18=0,0,C18/D18)</f>
        <v>0</v>
      </c>
    </row>
    <row r="19" spans="1:6" ht="36" customHeight="1">
      <c r="A19" s="78" t="s">
        <v>88</v>
      </c>
      <c r="B19" s="58" t="s">
        <v>82</v>
      </c>
      <c r="C19" s="63"/>
      <c r="D19" s="63"/>
      <c r="E19" s="64">
        <f>IF(D19=0,0,C19/D19)</f>
        <v>0</v>
      </c>
    </row>
    <row r="21" spans="1:6">
      <c r="C21" s="67" t="str">
        <f>IF(COUNTA(C14:D19)&lt;&gt;12,"Ç","")</f>
        <v>Ç</v>
      </c>
      <c r="D21" s="66"/>
      <c r="F21" s="62"/>
    </row>
    <row r="22" spans="1:6">
      <c r="C22" s="65" t="str">
        <f>IF(COUNTA(C14:D19)&lt;&gt;12,"Enter data in yellow shaded cells","")</f>
        <v>Enter data in yellow shaded cells</v>
      </c>
      <c r="D22" s="66"/>
    </row>
  </sheetData>
  <sheetProtection sheet="1" objects="1" scenarios="1"/>
  <phoneticPr fontId="6" type="noConversion"/>
  <conditionalFormatting sqref="C3">
    <cfRule type="expression" dxfId="439" priority="5">
      <formula>C3="Data Not Entered On Set-Up Worksheet"</formula>
    </cfRule>
  </conditionalFormatting>
  <conditionalFormatting sqref="C8">
    <cfRule type="expression" dxfId="438" priority="4">
      <formula>C8="Data Not Entered On Set-Up Worksheet"</formula>
    </cfRule>
  </conditionalFormatting>
  <conditionalFormatting sqref="C10">
    <cfRule type="expression" dxfId="437" priority="3">
      <formula>C10="Data Not Entered On Set-Up Worksheet"</formula>
    </cfRule>
  </conditionalFormatting>
  <conditionalFormatting sqref="C14:D14 C17:D19">
    <cfRule type="cellIs" dxfId="436" priority="2" operator="equal">
      <formula>""</formula>
    </cfRule>
  </conditionalFormatting>
  <conditionalFormatting sqref="C15:D16">
    <cfRule type="cellIs" dxfId="435"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4"/>
    <pageSetUpPr fitToPage="1"/>
  </sheetPr>
  <dimension ref="A1:AK46"/>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5" width="17.6640625" style="28" customWidth="1"/>
    <col min="26" max="26" width="8.88671875" style="28" bestFit="1" customWidth="1"/>
    <col min="27" max="16384" width="9.109375" style="28"/>
  </cols>
  <sheetData>
    <row r="1" spans="1:37" ht="15" customHeight="1">
      <c r="A1" s="55" t="s">
        <v>75</v>
      </c>
    </row>
    <row r="2" spans="1:37" ht="15" customHeight="1">
      <c r="A2" s="55" t="s">
        <v>76</v>
      </c>
    </row>
    <row r="3" spans="1:37" ht="15" customHeight="1">
      <c r="A3" s="37" t="s">
        <v>339</v>
      </c>
      <c r="C3" s="59">
        <f>IF('Set-Up Worksheet'!F3="","Data Not Entered On Set-Up Worksheet",'Set-Up Worksheet'!F3)</f>
        <v>2022</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57</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77</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2021 - June 30, 2022</v>
      </c>
      <c r="F10" s="175" t="s">
        <v>162</v>
      </c>
      <c r="I10" s="61"/>
      <c r="L10" s="61"/>
      <c r="O10" s="61"/>
      <c r="R10" s="61"/>
      <c r="U10" s="61"/>
      <c r="X10" s="61"/>
    </row>
    <row r="11" spans="1:37" ht="13.8" thickBot="1"/>
    <row r="12" spans="1:37" s="44" customFormat="1" ht="18" customHeight="1" thickBot="1">
      <c r="A12" s="37"/>
      <c r="B12" s="159" t="s">
        <v>194</v>
      </c>
      <c r="C12" s="160"/>
      <c r="D12" s="161"/>
      <c r="E12" s="159" t="s">
        <v>298</v>
      </c>
      <c r="F12" s="160"/>
      <c r="G12" s="161"/>
      <c r="H12" s="159" t="s">
        <v>299</v>
      </c>
      <c r="I12" s="160"/>
      <c r="J12" s="161"/>
      <c r="K12" s="159" t="s">
        <v>300</v>
      </c>
      <c r="L12" s="160"/>
      <c r="M12" s="161"/>
      <c r="N12" s="159" t="s">
        <v>301</v>
      </c>
      <c r="O12" s="160"/>
      <c r="P12" s="161"/>
      <c r="Q12" s="159" t="s">
        <v>302</v>
      </c>
      <c r="R12" s="160"/>
      <c r="S12" s="161"/>
      <c r="T12" s="159" t="s">
        <v>303</v>
      </c>
      <c r="U12" s="160"/>
      <c r="V12" s="161"/>
      <c r="W12" s="159" t="s">
        <v>304</v>
      </c>
      <c r="X12" s="160"/>
      <c r="Y12" s="161"/>
    </row>
    <row r="13" spans="1:37"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 customHeight="1">
      <c r="A14" s="171" t="s">
        <v>193</v>
      </c>
      <c r="B14" s="162" t="s">
        <v>305</v>
      </c>
      <c r="C14" s="163" t="s">
        <v>190</v>
      </c>
      <c r="D14" s="164" t="s">
        <v>306</v>
      </c>
      <c r="E14" s="162" t="s">
        <v>305</v>
      </c>
      <c r="F14" s="163" t="s">
        <v>190</v>
      </c>
      <c r="G14" s="164" t="s">
        <v>306</v>
      </c>
      <c r="H14" s="162" t="s">
        <v>305</v>
      </c>
      <c r="I14" s="163" t="s">
        <v>190</v>
      </c>
      <c r="J14" s="164" t="s">
        <v>306</v>
      </c>
      <c r="K14" s="162" t="s">
        <v>305</v>
      </c>
      <c r="L14" s="163" t="s">
        <v>190</v>
      </c>
      <c r="M14" s="164" t="s">
        <v>306</v>
      </c>
      <c r="N14" s="162" t="s">
        <v>305</v>
      </c>
      <c r="O14" s="163" t="s">
        <v>190</v>
      </c>
      <c r="P14" s="164" t="s">
        <v>306</v>
      </c>
      <c r="Q14" s="162" t="s">
        <v>305</v>
      </c>
      <c r="R14" s="163" t="s">
        <v>190</v>
      </c>
      <c r="S14" s="164" t="s">
        <v>306</v>
      </c>
      <c r="T14" s="162" t="s">
        <v>305</v>
      </c>
      <c r="U14" s="163" t="s">
        <v>190</v>
      </c>
      <c r="V14" s="164" t="s">
        <v>306</v>
      </c>
      <c r="W14" s="162" t="s">
        <v>305</v>
      </c>
      <c r="X14" s="163" t="s">
        <v>190</v>
      </c>
      <c r="Y14" s="164" t="s">
        <v>306</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45" si="0">IF($A16="","",IF(C16=0,0,B16/C16))</f>
        <v/>
      </c>
      <c r="E16" s="165"/>
      <c r="F16" s="157"/>
      <c r="G16" s="166" t="str">
        <f t="shared" ref="G16:G45" si="1">IF($A16="","",IF(F16=0,0,E16/F16))</f>
        <v/>
      </c>
      <c r="H16" s="165"/>
      <c r="I16" s="157"/>
      <c r="J16" s="166" t="str">
        <f t="shared" ref="J16:J45" si="2">IF($A16="","",IF(I16=0,0,H16/I16))</f>
        <v/>
      </c>
      <c r="K16" s="165"/>
      <c r="L16" s="157"/>
      <c r="M16" s="166" t="str">
        <f t="shared" ref="M16:M45" si="3">IF($A16="","",IF(L16=0,0,K16/L16))</f>
        <v/>
      </c>
      <c r="N16" s="165"/>
      <c r="O16" s="157"/>
      <c r="P16" s="166" t="str">
        <f t="shared" ref="P16:P45" si="4">IF($A16="","",IF(O16=0,0,N16/O16))</f>
        <v/>
      </c>
      <c r="Q16" s="165"/>
      <c r="R16" s="157"/>
      <c r="S16" s="166" t="str">
        <f t="shared" ref="S16:S45" si="5">IF($A16="","",IF(R16=0,0,Q16/R16))</f>
        <v/>
      </c>
      <c r="T16" s="165"/>
      <c r="U16" s="157"/>
      <c r="V16" s="166" t="str">
        <f t="shared" ref="V16:V45" si="6">IF($A16="","",IF(U16=0,0,T16/U16))</f>
        <v/>
      </c>
      <c r="W16" s="170" t="str">
        <f t="shared" ref="W16:X45" si="7">IF($A16="","",SUM(B16,E16,H16,K16,N16,Q16,T16))</f>
        <v/>
      </c>
      <c r="X16" s="158" t="str">
        <f t="shared" si="7"/>
        <v/>
      </c>
      <c r="Y16" s="166" t="str">
        <f t="shared" ref="Y16:Y45"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D44" si="9">IF($A37="","",IF(C37=0,0,B37/C37))</f>
        <v/>
      </c>
      <c r="E37" s="165"/>
      <c r="F37" s="157"/>
      <c r="G37" s="166" t="str">
        <f t="shared" ref="G37:G44" si="10">IF($A37="","",IF(F37=0,0,E37/F37))</f>
        <v/>
      </c>
      <c r="H37" s="165"/>
      <c r="I37" s="157"/>
      <c r="J37" s="166" t="str">
        <f t="shared" ref="J37:J44" si="11">IF($A37="","",IF(I37=0,0,H37/I37))</f>
        <v/>
      </c>
      <c r="K37" s="165"/>
      <c r="L37" s="157"/>
      <c r="M37" s="166" t="str">
        <f t="shared" ref="M37:M44" si="12">IF($A37="","",IF(L37=0,0,K37/L37))</f>
        <v/>
      </c>
      <c r="N37" s="165"/>
      <c r="O37" s="157"/>
      <c r="P37" s="166" t="str">
        <f t="shared" ref="P37:P44" si="13">IF($A37="","",IF(O37=0,0,N37/O37))</f>
        <v/>
      </c>
      <c r="Q37" s="165"/>
      <c r="R37" s="157"/>
      <c r="S37" s="166" t="str">
        <f t="shared" ref="S37:S44" si="14">IF($A37="","",IF(R37=0,0,Q37/R37))</f>
        <v/>
      </c>
      <c r="T37" s="165"/>
      <c r="U37" s="157"/>
      <c r="V37" s="166" t="str">
        <f t="shared" ref="V37:V44" si="15">IF($A37="","",IF(U37=0,0,T37/U37))</f>
        <v/>
      </c>
      <c r="W37" s="170" t="str">
        <f t="shared" ref="W37:W44" si="16">IF($A37="","",SUM(B37,E37,H37,K37,N37,Q37,T37))</f>
        <v/>
      </c>
      <c r="X37" s="158" t="str">
        <f t="shared" ref="X37:X44" si="17">IF($A37="","",SUM(C37,F37,I37,L37,O37,R37,U37))</f>
        <v/>
      </c>
      <c r="Y37" s="166" t="str">
        <f t="shared" ref="Y37:Y44" si="18">IF($A37="","",IF(X37=0,0,W37/X37))</f>
        <v/>
      </c>
    </row>
    <row r="38" spans="1:25" ht="18" customHeight="1">
      <c r="A38" s="173" t="str">
        <f>IF($C$8="Data Not Entered On Set-Up Worksheet","",IF(OR(VLOOKUP($C$8,County_Lookup,25,FALSE)="",VLOOKUP($C$8,County_Lookup,25,FALSE)=0),"",VLOOKUP($C$8,County_Lookup,25,FALSE)))</f>
        <v/>
      </c>
      <c r="B38" s="165"/>
      <c r="C38" s="157"/>
      <c r="D38" s="166" t="str">
        <f t="shared" si="9"/>
        <v/>
      </c>
      <c r="E38" s="165"/>
      <c r="F38" s="157"/>
      <c r="G38" s="166" t="str">
        <f t="shared" si="10"/>
        <v/>
      </c>
      <c r="H38" s="165"/>
      <c r="I38" s="157"/>
      <c r="J38" s="166" t="str">
        <f t="shared" si="11"/>
        <v/>
      </c>
      <c r="K38" s="165"/>
      <c r="L38" s="157"/>
      <c r="M38" s="166" t="str">
        <f t="shared" si="12"/>
        <v/>
      </c>
      <c r="N38" s="165"/>
      <c r="O38" s="157"/>
      <c r="P38" s="166" t="str">
        <f t="shared" si="13"/>
        <v/>
      </c>
      <c r="Q38" s="165"/>
      <c r="R38" s="157"/>
      <c r="S38" s="166" t="str">
        <f t="shared" si="14"/>
        <v/>
      </c>
      <c r="T38" s="165"/>
      <c r="U38" s="157"/>
      <c r="V38" s="166" t="str">
        <f t="shared" si="15"/>
        <v/>
      </c>
      <c r="W38" s="170" t="str">
        <f t="shared" si="16"/>
        <v/>
      </c>
      <c r="X38" s="158" t="str">
        <f t="shared" si="17"/>
        <v/>
      </c>
      <c r="Y38" s="166" t="str">
        <f t="shared" si="18"/>
        <v/>
      </c>
    </row>
    <row r="39" spans="1:25" ht="18" customHeight="1">
      <c r="A39" s="173" t="str">
        <f>IF($C$8="Data Not Entered On Set-Up Worksheet","",IF(OR(VLOOKUP($C$8,County_Lookup,26,FALSE)="",VLOOKUP($C$8,County_Lookup,26,FALSE)=0),"",VLOOKUP($C$8,County_Lookup,26,FALSE)))</f>
        <v/>
      </c>
      <c r="B39" s="165"/>
      <c r="C39" s="157"/>
      <c r="D39" s="166" t="str">
        <f t="shared" si="9"/>
        <v/>
      </c>
      <c r="E39" s="165"/>
      <c r="F39" s="157"/>
      <c r="G39" s="166" t="str">
        <f t="shared" si="10"/>
        <v/>
      </c>
      <c r="H39" s="165"/>
      <c r="I39" s="157"/>
      <c r="J39" s="166" t="str">
        <f t="shared" si="11"/>
        <v/>
      </c>
      <c r="K39" s="165"/>
      <c r="L39" s="157"/>
      <c r="M39" s="166" t="str">
        <f t="shared" si="12"/>
        <v/>
      </c>
      <c r="N39" s="165"/>
      <c r="O39" s="157"/>
      <c r="P39" s="166" t="str">
        <f t="shared" si="13"/>
        <v/>
      </c>
      <c r="Q39" s="165"/>
      <c r="R39" s="157"/>
      <c r="S39" s="166" t="str">
        <f t="shared" si="14"/>
        <v/>
      </c>
      <c r="T39" s="165"/>
      <c r="U39" s="157"/>
      <c r="V39" s="166" t="str">
        <f t="shared" si="15"/>
        <v/>
      </c>
      <c r="W39" s="170" t="str">
        <f t="shared" si="16"/>
        <v/>
      </c>
      <c r="X39" s="158" t="str">
        <f t="shared" si="17"/>
        <v/>
      </c>
      <c r="Y39" s="166" t="str">
        <f t="shared" si="18"/>
        <v/>
      </c>
    </row>
    <row r="40" spans="1:25" ht="18" customHeight="1">
      <c r="A40" s="173" t="str">
        <f>IF($C$8="Data Not Entered On Set-Up Worksheet","",IF(OR(VLOOKUP($C$8,County_Lookup,27,FALSE)="",VLOOKUP($C$8,County_Lookup,27,FALSE)=0),"",VLOOKUP($C$8,County_Lookup,27,FALSE)))</f>
        <v/>
      </c>
      <c r="B40" s="165"/>
      <c r="C40" s="157"/>
      <c r="D40" s="166" t="str">
        <f t="shared" si="9"/>
        <v/>
      </c>
      <c r="E40" s="165"/>
      <c r="F40" s="157"/>
      <c r="G40" s="166" t="str">
        <f t="shared" si="10"/>
        <v/>
      </c>
      <c r="H40" s="165"/>
      <c r="I40" s="157"/>
      <c r="J40" s="166" t="str">
        <f t="shared" si="11"/>
        <v/>
      </c>
      <c r="K40" s="165"/>
      <c r="L40" s="157"/>
      <c r="M40" s="166" t="str">
        <f t="shared" si="12"/>
        <v/>
      </c>
      <c r="N40" s="165"/>
      <c r="O40" s="157"/>
      <c r="P40" s="166" t="str">
        <f t="shared" si="13"/>
        <v/>
      </c>
      <c r="Q40" s="165"/>
      <c r="R40" s="157"/>
      <c r="S40" s="166" t="str">
        <f t="shared" si="14"/>
        <v/>
      </c>
      <c r="T40" s="165"/>
      <c r="U40" s="157"/>
      <c r="V40" s="166" t="str">
        <f t="shared" si="15"/>
        <v/>
      </c>
      <c r="W40" s="170" t="str">
        <f t="shared" si="16"/>
        <v/>
      </c>
      <c r="X40" s="158" t="str">
        <f t="shared" si="17"/>
        <v/>
      </c>
      <c r="Y40" s="166" t="str">
        <f t="shared" si="18"/>
        <v/>
      </c>
    </row>
    <row r="41" spans="1:25" ht="18" customHeight="1">
      <c r="A41" s="173" t="str">
        <f>IF($C$8="Data Not Entered On Set-Up Worksheet","",IF(OR(VLOOKUP($C$8,County_Lookup,28,FALSE)="",VLOOKUP($C$8,County_Lookup,28,FALSE)=0),"",VLOOKUP($C$8,County_Lookup,28,FALSE)))</f>
        <v/>
      </c>
      <c r="B41" s="165"/>
      <c r="C41" s="157"/>
      <c r="D41" s="166" t="str">
        <f t="shared" si="9"/>
        <v/>
      </c>
      <c r="E41" s="165"/>
      <c r="F41" s="157"/>
      <c r="G41" s="166" t="str">
        <f t="shared" si="10"/>
        <v/>
      </c>
      <c r="H41" s="165"/>
      <c r="I41" s="157"/>
      <c r="J41" s="166" t="str">
        <f t="shared" si="11"/>
        <v/>
      </c>
      <c r="K41" s="165"/>
      <c r="L41" s="157"/>
      <c r="M41" s="166" t="str">
        <f t="shared" si="12"/>
        <v/>
      </c>
      <c r="N41" s="165"/>
      <c r="O41" s="157"/>
      <c r="P41" s="166" t="str">
        <f t="shared" si="13"/>
        <v/>
      </c>
      <c r="Q41" s="165"/>
      <c r="R41" s="157"/>
      <c r="S41" s="166" t="str">
        <f t="shared" si="14"/>
        <v/>
      </c>
      <c r="T41" s="165"/>
      <c r="U41" s="157"/>
      <c r="V41" s="166" t="str">
        <f t="shared" si="15"/>
        <v/>
      </c>
      <c r="W41" s="170" t="str">
        <f t="shared" si="16"/>
        <v/>
      </c>
      <c r="X41" s="158" t="str">
        <f t="shared" si="17"/>
        <v/>
      </c>
      <c r="Y41" s="166" t="str">
        <f t="shared" si="18"/>
        <v/>
      </c>
    </row>
    <row r="42" spans="1:25" ht="18" customHeight="1">
      <c r="A42" s="173" t="str">
        <f>IF($C$8="Data Not Entered On Set-Up Worksheet","",IF(OR(VLOOKUP($C$8,County_Lookup,29,FALSE)="",VLOOKUP($C$8,County_Lookup,29,FALSE)=0),"",VLOOKUP($C$8,County_Lookup,29,FALSE)))</f>
        <v/>
      </c>
      <c r="B42" s="165"/>
      <c r="C42" s="157"/>
      <c r="D42" s="166" t="str">
        <f t="shared" si="9"/>
        <v/>
      </c>
      <c r="E42" s="165"/>
      <c r="F42" s="157"/>
      <c r="G42" s="166" t="str">
        <f t="shared" si="10"/>
        <v/>
      </c>
      <c r="H42" s="165"/>
      <c r="I42" s="157"/>
      <c r="J42" s="166" t="str">
        <f t="shared" si="11"/>
        <v/>
      </c>
      <c r="K42" s="165"/>
      <c r="L42" s="157"/>
      <c r="M42" s="166" t="str">
        <f t="shared" si="12"/>
        <v/>
      </c>
      <c r="N42" s="165"/>
      <c r="O42" s="157"/>
      <c r="P42" s="166" t="str">
        <f t="shared" si="13"/>
        <v/>
      </c>
      <c r="Q42" s="165"/>
      <c r="R42" s="157"/>
      <c r="S42" s="166" t="str">
        <f t="shared" si="14"/>
        <v/>
      </c>
      <c r="T42" s="165"/>
      <c r="U42" s="157"/>
      <c r="V42" s="166" t="str">
        <f t="shared" si="15"/>
        <v/>
      </c>
      <c r="W42" s="170" t="str">
        <f t="shared" si="16"/>
        <v/>
      </c>
      <c r="X42" s="158" t="str">
        <f t="shared" si="17"/>
        <v/>
      </c>
      <c r="Y42" s="166" t="str">
        <f t="shared" si="18"/>
        <v/>
      </c>
    </row>
    <row r="43" spans="1:25" ht="18" customHeight="1">
      <c r="A43" s="173" t="str">
        <f>IF($C$8="Data Not Entered On Set-Up Worksheet","",IF(OR(VLOOKUP($C$8,County_Lookup,30,FALSE)="",VLOOKUP($C$8,County_Lookup,30,FALSE)=0),"",VLOOKUP($C$8,County_Lookup,30,FALSE)))</f>
        <v/>
      </c>
      <c r="B43" s="165"/>
      <c r="C43" s="157"/>
      <c r="D43" s="166" t="str">
        <f t="shared" si="9"/>
        <v/>
      </c>
      <c r="E43" s="165"/>
      <c r="F43" s="157"/>
      <c r="G43" s="166" t="str">
        <f t="shared" si="10"/>
        <v/>
      </c>
      <c r="H43" s="165"/>
      <c r="I43" s="157"/>
      <c r="J43" s="166" t="str">
        <f t="shared" si="11"/>
        <v/>
      </c>
      <c r="K43" s="165"/>
      <c r="L43" s="157"/>
      <c r="M43" s="166" t="str">
        <f t="shared" si="12"/>
        <v/>
      </c>
      <c r="N43" s="165"/>
      <c r="O43" s="157"/>
      <c r="P43" s="166" t="str">
        <f t="shared" si="13"/>
        <v/>
      </c>
      <c r="Q43" s="165"/>
      <c r="R43" s="157"/>
      <c r="S43" s="166" t="str">
        <f t="shared" si="14"/>
        <v/>
      </c>
      <c r="T43" s="165"/>
      <c r="U43" s="157"/>
      <c r="V43" s="166" t="str">
        <f t="shared" si="15"/>
        <v/>
      </c>
      <c r="W43" s="170" t="str">
        <f t="shared" si="16"/>
        <v/>
      </c>
      <c r="X43" s="158" t="str">
        <f t="shared" si="17"/>
        <v/>
      </c>
      <c r="Y43" s="166" t="str">
        <f t="shared" si="18"/>
        <v/>
      </c>
    </row>
    <row r="44" spans="1:25" ht="18" customHeight="1">
      <c r="A44" s="173" t="str">
        <f>IF($C$8="Data Not Entered On Set-Up Worksheet","",IF(OR(VLOOKUP($C$8,County_Lookup,31,FALSE)="",VLOOKUP($C$8,County_Lookup,31,FALSE)=0),"",VLOOKUP($C$8,County_Lookup,31,FALSE)))</f>
        <v/>
      </c>
      <c r="B44" s="165"/>
      <c r="C44" s="157"/>
      <c r="D44" s="166" t="str">
        <f t="shared" si="9"/>
        <v/>
      </c>
      <c r="E44" s="165"/>
      <c r="F44" s="157"/>
      <c r="G44" s="166" t="str">
        <f t="shared" si="10"/>
        <v/>
      </c>
      <c r="H44" s="165"/>
      <c r="I44" s="157"/>
      <c r="J44" s="166" t="str">
        <f t="shared" si="11"/>
        <v/>
      </c>
      <c r="K44" s="165"/>
      <c r="L44" s="157"/>
      <c r="M44" s="166" t="str">
        <f t="shared" si="12"/>
        <v/>
      </c>
      <c r="N44" s="165"/>
      <c r="O44" s="157"/>
      <c r="P44" s="166" t="str">
        <f t="shared" si="13"/>
        <v/>
      </c>
      <c r="Q44" s="165"/>
      <c r="R44" s="157"/>
      <c r="S44" s="166" t="str">
        <f t="shared" si="14"/>
        <v/>
      </c>
      <c r="T44" s="165"/>
      <c r="U44" s="157"/>
      <c r="V44" s="166" t="str">
        <f t="shared" si="15"/>
        <v/>
      </c>
      <c r="W44" s="170" t="str">
        <f t="shared" si="16"/>
        <v/>
      </c>
      <c r="X44" s="158" t="str">
        <f t="shared" si="17"/>
        <v/>
      </c>
      <c r="Y44" s="166" t="str">
        <f t="shared" si="18"/>
        <v/>
      </c>
    </row>
    <row r="45" spans="1:25" ht="18" customHeight="1">
      <c r="A45" s="173" t="str">
        <f>IF($C$8="Data Not Entered On Set-Up Worksheet","",IF(OR(VLOOKUP($C$8,County_Lookup,32,FALSE)="",VLOOKUP($C$8,County_Lookup,32,FALSE)=0),"",VLOOKUP($C$8,County_Lookup,32,FALSE)))</f>
        <v/>
      </c>
      <c r="B45" s="165"/>
      <c r="C45" s="157"/>
      <c r="D45" s="166" t="str">
        <f t="shared" si="0"/>
        <v/>
      </c>
      <c r="E45" s="165"/>
      <c r="F45" s="157"/>
      <c r="G45" s="166" t="str">
        <f t="shared" si="1"/>
        <v/>
      </c>
      <c r="H45" s="165"/>
      <c r="I45" s="157"/>
      <c r="J45" s="166" t="str">
        <f t="shared" si="2"/>
        <v/>
      </c>
      <c r="K45" s="165"/>
      <c r="L45" s="157"/>
      <c r="M45" s="166" t="str">
        <f t="shared" si="3"/>
        <v/>
      </c>
      <c r="N45" s="165"/>
      <c r="O45" s="157"/>
      <c r="P45" s="166" t="str">
        <f t="shared" si="4"/>
        <v/>
      </c>
      <c r="Q45" s="165"/>
      <c r="R45" s="157"/>
      <c r="S45" s="166" t="str">
        <f t="shared" si="5"/>
        <v/>
      </c>
      <c r="T45" s="165"/>
      <c r="U45" s="157"/>
      <c r="V45" s="166" t="str">
        <f t="shared" si="6"/>
        <v/>
      </c>
      <c r="W45" s="170" t="str">
        <f t="shared" si="7"/>
        <v/>
      </c>
      <c r="X45" s="158" t="str">
        <f t="shared" si="7"/>
        <v/>
      </c>
      <c r="Y45" s="166" t="str">
        <f t="shared" si="8"/>
        <v/>
      </c>
    </row>
    <row r="46" spans="1:25" ht="18" customHeight="1" thickBot="1">
      <c r="A46" s="174" t="s">
        <v>2</v>
      </c>
      <c r="B46" s="167">
        <f>SUM(B15:B45)</f>
        <v>0</v>
      </c>
      <c r="C46" s="168">
        <f>SUM(C15:C45)</f>
        <v>0</v>
      </c>
      <c r="D46" s="169">
        <f t="shared" ref="D46" si="19">IF(C46=0,0,B46/C46)</f>
        <v>0</v>
      </c>
      <c r="E46" s="167">
        <f>SUM(E15:E45)</f>
        <v>0</v>
      </c>
      <c r="F46" s="168">
        <f>SUM(F15:F45)</f>
        <v>0</v>
      </c>
      <c r="G46" s="169">
        <f t="shared" ref="G46" si="20">IF(F46=0,0,E46/F46)</f>
        <v>0</v>
      </c>
      <c r="H46" s="167">
        <f>SUM(H15:H45)</f>
        <v>0</v>
      </c>
      <c r="I46" s="168">
        <f>SUM(I15:I45)</f>
        <v>0</v>
      </c>
      <c r="J46" s="169">
        <f t="shared" ref="J46" si="21">IF(I46=0,0,H46/I46)</f>
        <v>0</v>
      </c>
      <c r="K46" s="167">
        <f>SUM(K15:K45)</f>
        <v>0</v>
      </c>
      <c r="L46" s="168">
        <f>SUM(L15:L45)</f>
        <v>0</v>
      </c>
      <c r="M46" s="169">
        <f t="shared" ref="M46" si="22">IF(L46=0,0,K46/L46)</f>
        <v>0</v>
      </c>
      <c r="N46" s="167">
        <f>SUM(N15:N45)</f>
        <v>0</v>
      </c>
      <c r="O46" s="168">
        <f>SUM(O15:O45)</f>
        <v>0</v>
      </c>
      <c r="P46" s="169">
        <f t="shared" ref="P46" si="23">IF(O46=0,0,N46/O46)</f>
        <v>0</v>
      </c>
      <c r="Q46" s="167">
        <f>SUM(Q15:Q45)</f>
        <v>0</v>
      </c>
      <c r="R46" s="168">
        <f>SUM(R15:R45)</f>
        <v>0</v>
      </c>
      <c r="S46" s="169">
        <f t="shared" ref="S46" si="24">IF(R46=0,0,Q46/R46)</f>
        <v>0</v>
      </c>
      <c r="T46" s="167">
        <f>SUM(T15:T45)</f>
        <v>0</v>
      </c>
      <c r="U46" s="168">
        <f>SUM(U15:U45)</f>
        <v>0</v>
      </c>
      <c r="V46" s="169">
        <f t="shared" ref="V46" si="25">IF(U46=0,0,T46/U46)</f>
        <v>0</v>
      </c>
      <c r="W46" s="167">
        <f>SUM(W15:W45)</f>
        <v>0</v>
      </c>
      <c r="X46" s="168">
        <f>SUM(X15:X45)</f>
        <v>0</v>
      </c>
      <c r="Y46" s="169">
        <f t="shared" ref="Y46" si="26">IF(X46=0,0,W46/X46)</f>
        <v>0</v>
      </c>
    </row>
  </sheetData>
  <sheetProtection sheet="1" objects="1" scenarios="1"/>
  <conditionalFormatting sqref="C3">
    <cfRule type="expression" dxfId="281" priority="58">
      <formula>C3="Data Not Entered On Set-Up Worksheet"</formula>
    </cfRule>
  </conditionalFormatting>
  <conditionalFormatting sqref="C8">
    <cfRule type="expression" dxfId="280" priority="57">
      <formula>C8="Data Not Entered On Set-Up Worksheet"</formula>
    </cfRule>
  </conditionalFormatting>
  <conditionalFormatting sqref="C10">
    <cfRule type="expression" dxfId="279" priority="56">
      <formula>C10="Data Not Entered On Set-Up Worksheet"</formula>
    </cfRule>
  </conditionalFormatting>
  <conditionalFormatting sqref="B15:C36 B45:C45">
    <cfRule type="expression" dxfId="278" priority="55">
      <formula>AND($A15&lt;&gt;"",B15="")</formula>
    </cfRule>
  </conditionalFormatting>
  <conditionalFormatting sqref="F3">
    <cfRule type="expression" dxfId="277" priority="54">
      <formula>F3="Data Not Entered On Set-Up Worksheet"</formula>
    </cfRule>
  </conditionalFormatting>
  <conditionalFormatting sqref="F10">
    <cfRule type="expression" dxfId="276" priority="53">
      <formula>F10="Data Not Entered On Set-Up Worksheet"</formula>
    </cfRule>
  </conditionalFormatting>
  <conditionalFormatting sqref="I3">
    <cfRule type="expression" dxfId="275" priority="52">
      <formula>I3="Data Not Entered On Set-Up Worksheet"</formula>
    </cfRule>
  </conditionalFormatting>
  <conditionalFormatting sqref="I8">
    <cfRule type="expression" dxfId="274" priority="51">
      <formula>I8="Data Not Entered On Set-Up Worksheet"</formula>
    </cfRule>
  </conditionalFormatting>
  <conditionalFormatting sqref="I10">
    <cfRule type="expression" dxfId="273" priority="50">
      <formula>I10="Data Not Entered On Set-Up Worksheet"</formula>
    </cfRule>
  </conditionalFormatting>
  <conditionalFormatting sqref="L3">
    <cfRule type="expression" dxfId="272" priority="49">
      <formula>L3="Data Not Entered On Set-Up Worksheet"</formula>
    </cfRule>
  </conditionalFormatting>
  <conditionalFormatting sqref="L8">
    <cfRule type="expression" dxfId="271" priority="48">
      <formula>L8="Data Not Entered On Set-Up Worksheet"</formula>
    </cfRule>
  </conditionalFormatting>
  <conditionalFormatting sqref="L10">
    <cfRule type="expression" dxfId="270" priority="47">
      <formula>L10="Data Not Entered On Set-Up Worksheet"</formula>
    </cfRule>
  </conditionalFormatting>
  <conditionalFormatting sqref="O3">
    <cfRule type="expression" dxfId="269" priority="46">
      <formula>O3="Data Not Entered On Set-Up Worksheet"</formula>
    </cfRule>
  </conditionalFormatting>
  <conditionalFormatting sqref="O8">
    <cfRule type="expression" dxfId="268" priority="45">
      <formula>O8="Data Not Entered On Set-Up Worksheet"</formula>
    </cfRule>
  </conditionalFormatting>
  <conditionalFormatting sqref="O10">
    <cfRule type="expression" dxfId="267" priority="44">
      <formula>O10="Data Not Entered On Set-Up Worksheet"</formula>
    </cfRule>
  </conditionalFormatting>
  <conditionalFormatting sqref="R3">
    <cfRule type="expression" dxfId="266" priority="43">
      <formula>R3="Data Not Entered On Set-Up Worksheet"</formula>
    </cfRule>
  </conditionalFormatting>
  <conditionalFormatting sqref="R8">
    <cfRule type="expression" dxfId="265" priority="42">
      <formula>R8="Data Not Entered On Set-Up Worksheet"</formula>
    </cfRule>
  </conditionalFormatting>
  <conditionalFormatting sqref="R10">
    <cfRule type="expression" dxfId="264" priority="41">
      <formula>R10="Data Not Entered On Set-Up Worksheet"</formula>
    </cfRule>
  </conditionalFormatting>
  <conditionalFormatting sqref="U3">
    <cfRule type="expression" dxfId="263" priority="40">
      <formula>U3="Data Not Entered On Set-Up Worksheet"</formula>
    </cfRule>
  </conditionalFormatting>
  <conditionalFormatting sqref="U8">
    <cfRule type="expression" dxfId="262" priority="39">
      <formula>U8="Data Not Entered On Set-Up Worksheet"</formula>
    </cfRule>
  </conditionalFormatting>
  <conditionalFormatting sqref="U10">
    <cfRule type="expression" dxfId="261" priority="38">
      <formula>U10="Data Not Entered On Set-Up Worksheet"</formula>
    </cfRule>
  </conditionalFormatting>
  <conditionalFormatting sqref="X3">
    <cfRule type="expression" dxfId="260" priority="37">
      <formula>X3="Data Not Entered On Set-Up Worksheet"</formula>
    </cfRule>
  </conditionalFormatting>
  <conditionalFormatting sqref="X8">
    <cfRule type="expression" dxfId="259" priority="36">
      <formula>X8="Data Not Entered On Set-Up Worksheet"</formula>
    </cfRule>
  </conditionalFormatting>
  <conditionalFormatting sqref="X10">
    <cfRule type="expression" dxfId="258" priority="35">
      <formula>X10="Data Not Entered On Set-Up Worksheet"</formula>
    </cfRule>
  </conditionalFormatting>
  <conditionalFormatting sqref="E15:F36 E45:F45">
    <cfRule type="expression" dxfId="257" priority="34">
      <formula>AND($A15&lt;&gt;"",E15="")</formula>
    </cfRule>
  </conditionalFormatting>
  <conditionalFormatting sqref="H15:I36 H45:I45">
    <cfRule type="expression" dxfId="256" priority="33">
      <formula>AND($A15&lt;&gt;"",H15="")</formula>
    </cfRule>
  </conditionalFormatting>
  <conditionalFormatting sqref="K15:L36 K45:L45">
    <cfRule type="expression" dxfId="255" priority="32">
      <formula>AND($A15&lt;&gt;"",K15="")</formula>
    </cfRule>
  </conditionalFormatting>
  <conditionalFormatting sqref="N15:O36 N45:O45">
    <cfRule type="expression" dxfId="254" priority="31">
      <formula>AND($A15&lt;&gt;"",N15="")</formula>
    </cfRule>
  </conditionalFormatting>
  <conditionalFormatting sqref="Q15:R36 Q45:R45">
    <cfRule type="expression" dxfId="253" priority="30">
      <formula>AND($A15&lt;&gt;"",Q15="")</formula>
    </cfRule>
  </conditionalFormatting>
  <conditionalFormatting sqref="T15:U36 T45:U45">
    <cfRule type="expression" dxfId="252" priority="29">
      <formula>AND($A15&lt;&gt;"",T15="")</formula>
    </cfRule>
  </conditionalFormatting>
  <conditionalFormatting sqref="B37:C37">
    <cfRule type="expression" dxfId="251" priority="28">
      <formula>AND($A37&lt;&gt;"",B37="")</formula>
    </cfRule>
  </conditionalFormatting>
  <conditionalFormatting sqref="E37:F37">
    <cfRule type="expression" dxfId="250" priority="27">
      <formula>AND($A37&lt;&gt;"",E37="")</formula>
    </cfRule>
  </conditionalFormatting>
  <conditionalFormatting sqref="H37:I37">
    <cfRule type="expression" dxfId="249" priority="26">
      <formula>AND($A37&lt;&gt;"",H37="")</formula>
    </cfRule>
  </conditionalFormatting>
  <conditionalFormatting sqref="K37:L37">
    <cfRule type="expression" dxfId="248" priority="25">
      <formula>AND($A37&lt;&gt;"",K37="")</formula>
    </cfRule>
  </conditionalFormatting>
  <conditionalFormatting sqref="N37:O37">
    <cfRule type="expression" dxfId="247" priority="24">
      <formula>AND($A37&lt;&gt;"",N37="")</formula>
    </cfRule>
  </conditionalFormatting>
  <conditionalFormatting sqref="Q37:R37">
    <cfRule type="expression" dxfId="246" priority="23">
      <formula>AND($A37&lt;&gt;"",Q37="")</formula>
    </cfRule>
  </conditionalFormatting>
  <conditionalFormatting sqref="T37:U37">
    <cfRule type="expression" dxfId="245" priority="22">
      <formula>AND($A37&lt;&gt;"",T37="")</formula>
    </cfRule>
  </conditionalFormatting>
  <conditionalFormatting sqref="B38:C38">
    <cfRule type="expression" dxfId="244" priority="21">
      <formula>AND($A38&lt;&gt;"",B38="")</formula>
    </cfRule>
  </conditionalFormatting>
  <conditionalFormatting sqref="E38:F38">
    <cfRule type="expression" dxfId="243" priority="20">
      <formula>AND($A38&lt;&gt;"",E38="")</formula>
    </cfRule>
  </conditionalFormatting>
  <conditionalFormatting sqref="H38:I38">
    <cfRule type="expression" dxfId="242" priority="19">
      <formula>AND($A38&lt;&gt;"",H38="")</formula>
    </cfRule>
  </conditionalFormatting>
  <conditionalFormatting sqref="K38:L38">
    <cfRule type="expression" dxfId="241" priority="18">
      <formula>AND($A38&lt;&gt;"",K38="")</formula>
    </cfRule>
  </conditionalFormatting>
  <conditionalFormatting sqref="N38:O38">
    <cfRule type="expression" dxfId="240" priority="17">
      <formula>AND($A38&lt;&gt;"",N38="")</formula>
    </cfRule>
  </conditionalFormatting>
  <conditionalFormatting sqref="Q38:R38">
    <cfRule type="expression" dxfId="239" priority="16">
      <formula>AND($A38&lt;&gt;"",Q38="")</formula>
    </cfRule>
  </conditionalFormatting>
  <conditionalFormatting sqref="T38:U38">
    <cfRule type="expression" dxfId="238" priority="15">
      <formula>AND($A38&lt;&gt;"",T38="")</formula>
    </cfRule>
  </conditionalFormatting>
  <conditionalFormatting sqref="B39:C39">
    <cfRule type="expression" dxfId="237" priority="14">
      <formula>AND($A39&lt;&gt;"",B39="")</formula>
    </cfRule>
  </conditionalFormatting>
  <conditionalFormatting sqref="E39:F39">
    <cfRule type="expression" dxfId="236" priority="13">
      <formula>AND($A39&lt;&gt;"",E39="")</formula>
    </cfRule>
  </conditionalFormatting>
  <conditionalFormatting sqref="H39:I39">
    <cfRule type="expression" dxfId="235" priority="12">
      <formula>AND($A39&lt;&gt;"",H39="")</formula>
    </cfRule>
  </conditionalFormatting>
  <conditionalFormatting sqref="K39:L39">
    <cfRule type="expression" dxfId="234" priority="11">
      <formula>AND($A39&lt;&gt;"",K39="")</formula>
    </cfRule>
  </conditionalFormatting>
  <conditionalFormatting sqref="N39:O39">
    <cfRule type="expression" dxfId="233" priority="10">
      <formula>AND($A39&lt;&gt;"",N39="")</formula>
    </cfRule>
  </conditionalFormatting>
  <conditionalFormatting sqref="Q39:R39">
    <cfRule type="expression" dxfId="232" priority="9">
      <formula>AND($A39&lt;&gt;"",Q39="")</formula>
    </cfRule>
  </conditionalFormatting>
  <conditionalFormatting sqref="T39:U39">
    <cfRule type="expression" dxfId="231" priority="8">
      <formula>AND($A39&lt;&gt;"",T39="")</formula>
    </cfRule>
  </conditionalFormatting>
  <conditionalFormatting sqref="B40:C44">
    <cfRule type="expression" dxfId="230" priority="7">
      <formula>AND($A40&lt;&gt;"",B40="")</formula>
    </cfRule>
  </conditionalFormatting>
  <conditionalFormatting sqref="E40:F44">
    <cfRule type="expression" dxfId="229" priority="6">
      <formula>AND($A40&lt;&gt;"",E40="")</formula>
    </cfRule>
  </conditionalFormatting>
  <conditionalFormatting sqref="H40:I44">
    <cfRule type="expression" dxfId="228" priority="5">
      <formula>AND($A40&lt;&gt;"",H40="")</formula>
    </cfRule>
  </conditionalFormatting>
  <conditionalFormatting sqref="K40:L44">
    <cfRule type="expression" dxfId="227" priority="4">
      <formula>AND($A40&lt;&gt;"",K40="")</formula>
    </cfRule>
  </conditionalFormatting>
  <conditionalFormatting sqref="N40:O44">
    <cfRule type="expression" dxfId="226" priority="3">
      <formula>AND($A40&lt;&gt;"",N40="")</formula>
    </cfRule>
  </conditionalFormatting>
  <conditionalFormatting sqref="Q40:R44">
    <cfRule type="expression" dxfId="225" priority="2">
      <formula>AND($A40&lt;&gt;"",Q40="")</formula>
    </cfRule>
  </conditionalFormatting>
  <conditionalFormatting sqref="T40:U44">
    <cfRule type="expression" dxfId="224" priority="1">
      <formula>AND($A40&lt;&gt;"",T40="")</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44"/>
    <pageSetUpPr fitToPage="1"/>
  </sheetPr>
  <dimension ref="A1:Y46"/>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3" width="20.6640625" style="28" customWidth="1"/>
    <col min="14" max="14" width="8.88671875" style="28" bestFit="1" customWidth="1"/>
    <col min="15" max="16384" width="9.109375" style="28"/>
  </cols>
  <sheetData>
    <row r="1" spans="1:25" ht="15" customHeight="1">
      <c r="A1" s="55" t="s">
        <v>75</v>
      </c>
    </row>
    <row r="2" spans="1:25" ht="15" customHeight="1">
      <c r="A2" s="55" t="s">
        <v>76</v>
      </c>
    </row>
    <row r="3" spans="1:25" ht="15" customHeight="1">
      <c r="A3" s="37" t="s">
        <v>339</v>
      </c>
      <c r="C3" s="59">
        <f>IF('Set-Up Worksheet'!F3="","Data Not Entered On Set-Up Worksheet",'Set-Up Worksheet'!F3)</f>
        <v>2022</v>
      </c>
      <c r="F3" s="59"/>
      <c r="I3" s="59"/>
      <c r="L3" s="59"/>
    </row>
    <row r="4" spans="1:25" ht="15" customHeight="1">
      <c r="C4" s="39"/>
      <c r="F4" s="39"/>
      <c r="I4" s="39"/>
      <c r="L4" s="39"/>
    </row>
    <row r="5" spans="1:25" ht="15" customHeight="1">
      <c r="A5" s="37" t="s">
        <v>52</v>
      </c>
      <c r="C5" s="39"/>
      <c r="F5" s="39"/>
      <c r="I5" s="39"/>
      <c r="L5" s="39"/>
    </row>
    <row r="6" spans="1:25" ht="15" customHeight="1">
      <c r="A6" s="37" t="s">
        <v>342</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77</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2021 - June 30, 2022</v>
      </c>
      <c r="F10" s="175" t="s">
        <v>162</v>
      </c>
      <c r="I10" s="61"/>
      <c r="L10" s="61"/>
    </row>
    <row r="11" spans="1:25" ht="13.8" thickBot="1"/>
    <row r="12" spans="1:25" s="44" customFormat="1" ht="18" customHeight="1" thickBot="1">
      <c r="A12" s="37"/>
      <c r="B12" s="159" t="s">
        <v>300</v>
      </c>
      <c r="C12" s="160"/>
      <c r="D12" s="161"/>
      <c r="E12" s="159" t="s">
        <v>301</v>
      </c>
      <c r="F12" s="160"/>
      <c r="G12" s="161"/>
      <c r="H12" s="159" t="s">
        <v>302</v>
      </c>
      <c r="I12" s="160"/>
      <c r="J12" s="161"/>
      <c r="K12" s="159" t="s">
        <v>330</v>
      </c>
      <c r="L12" s="160"/>
      <c r="M12" s="161"/>
    </row>
    <row r="13" spans="1:25"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9.2">
      <c r="A14" s="171" t="s">
        <v>193</v>
      </c>
      <c r="B14" s="162" t="s">
        <v>308</v>
      </c>
      <c r="C14" s="163" t="s">
        <v>309</v>
      </c>
      <c r="D14" s="164" t="s">
        <v>307</v>
      </c>
      <c r="E14" s="162" t="s">
        <v>308</v>
      </c>
      <c r="F14" s="163" t="s">
        <v>309</v>
      </c>
      <c r="G14" s="164" t="s">
        <v>307</v>
      </c>
      <c r="H14" s="162" t="s">
        <v>308</v>
      </c>
      <c r="I14" s="163" t="s">
        <v>309</v>
      </c>
      <c r="J14" s="164" t="s">
        <v>307</v>
      </c>
      <c r="K14" s="162" t="s">
        <v>308</v>
      </c>
      <c r="L14" s="163" t="s">
        <v>309</v>
      </c>
      <c r="M14" s="164" t="s">
        <v>307</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45" si="0">IF($A15="","",SUM(B15,E15,H15))</f>
        <v/>
      </c>
      <c r="L15" s="158" t="str">
        <f t="shared" ref="L15:L45"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45" si="2">IF($A16="","",IF(C16=0,0,B16/C16))</f>
        <v/>
      </c>
      <c r="E16" s="165"/>
      <c r="F16" s="157"/>
      <c r="G16" s="166" t="str">
        <f t="shared" ref="G16:G45" si="3">IF($A16="","",IF(F16=0,0,E16/F16))</f>
        <v/>
      </c>
      <c r="H16" s="165"/>
      <c r="I16" s="157"/>
      <c r="J16" s="166" t="str">
        <f t="shared" ref="J16:J45" si="4">IF($A16="","",IF(I16=0,0,H16/I16))</f>
        <v/>
      </c>
      <c r="K16" s="170" t="str">
        <f t="shared" si="0"/>
        <v/>
      </c>
      <c r="L16" s="158" t="str">
        <f t="shared" si="1"/>
        <v/>
      </c>
      <c r="M16" s="166" t="str">
        <f t="shared" ref="M16:M45"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D44" si="6">IF($A37="","",IF(C37=0,0,B37/C37))</f>
        <v/>
      </c>
      <c r="E37" s="165"/>
      <c r="F37" s="157"/>
      <c r="G37" s="166" t="str">
        <f t="shared" ref="G37:G44" si="7">IF($A37="","",IF(F37=0,0,E37/F37))</f>
        <v/>
      </c>
      <c r="H37" s="165"/>
      <c r="I37" s="157"/>
      <c r="J37" s="166" t="str">
        <f t="shared" ref="J37:J44" si="8">IF($A37="","",IF(I37=0,0,H37/I37))</f>
        <v/>
      </c>
      <c r="K37" s="170" t="str">
        <f t="shared" ref="K37:K44" si="9">IF($A37="","",SUM(B37,E37,H37))</f>
        <v/>
      </c>
      <c r="L37" s="158" t="str">
        <f t="shared" ref="L37:L44" si="10">IF($A37="","",SUM(C37,F37,I37))</f>
        <v/>
      </c>
      <c r="M37" s="166" t="str">
        <f t="shared" ref="M37:M44" si="11">IF($A37="","",IF(L37=0,0,K37/L37))</f>
        <v/>
      </c>
    </row>
    <row r="38" spans="1:13" ht="18" customHeight="1">
      <c r="A38" s="173" t="str">
        <f>IF($C$8="Data Not Entered On Set-Up Worksheet","",IF(OR(VLOOKUP($C$8,County_Lookup,25,FALSE)="",VLOOKUP($C$8,County_Lookup,25,FALSE)=0),"",VLOOKUP($C$8,County_Lookup,25,FALSE)))</f>
        <v/>
      </c>
      <c r="B38" s="165"/>
      <c r="C38" s="157"/>
      <c r="D38" s="166" t="str">
        <f t="shared" si="6"/>
        <v/>
      </c>
      <c r="E38" s="165"/>
      <c r="F38" s="157"/>
      <c r="G38" s="166" t="str">
        <f t="shared" si="7"/>
        <v/>
      </c>
      <c r="H38" s="165"/>
      <c r="I38" s="157"/>
      <c r="J38" s="166" t="str">
        <f t="shared" si="8"/>
        <v/>
      </c>
      <c r="K38" s="170" t="str">
        <f t="shared" si="9"/>
        <v/>
      </c>
      <c r="L38" s="158" t="str">
        <f t="shared" si="10"/>
        <v/>
      </c>
      <c r="M38" s="166" t="str">
        <f t="shared" si="11"/>
        <v/>
      </c>
    </row>
    <row r="39" spans="1:13" ht="18" customHeight="1">
      <c r="A39" s="173" t="str">
        <f>IF($C$8="Data Not Entered On Set-Up Worksheet","",IF(OR(VLOOKUP($C$8,County_Lookup,26,FALSE)="",VLOOKUP($C$8,County_Lookup,26,FALSE)=0),"",VLOOKUP($C$8,County_Lookup,26,FALSE)))</f>
        <v/>
      </c>
      <c r="B39" s="165"/>
      <c r="C39" s="157"/>
      <c r="D39" s="166" t="str">
        <f t="shared" si="6"/>
        <v/>
      </c>
      <c r="E39" s="165"/>
      <c r="F39" s="157"/>
      <c r="G39" s="166" t="str">
        <f t="shared" si="7"/>
        <v/>
      </c>
      <c r="H39" s="165"/>
      <c r="I39" s="157"/>
      <c r="J39" s="166" t="str">
        <f t="shared" si="8"/>
        <v/>
      </c>
      <c r="K39" s="170" t="str">
        <f t="shared" si="9"/>
        <v/>
      </c>
      <c r="L39" s="158" t="str">
        <f t="shared" si="10"/>
        <v/>
      </c>
      <c r="M39" s="166" t="str">
        <f t="shared" si="11"/>
        <v/>
      </c>
    </row>
    <row r="40" spans="1:13" ht="18" customHeight="1">
      <c r="A40" s="173" t="str">
        <f>IF($C$8="Data Not Entered On Set-Up Worksheet","",IF(OR(VLOOKUP($C$8,County_Lookup,27,FALSE)="",VLOOKUP($C$8,County_Lookup,27,FALSE)=0),"",VLOOKUP($C$8,County_Lookup,27,FALSE)))</f>
        <v/>
      </c>
      <c r="B40" s="165"/>
      <c r="C40" s="157"/>
      <c r="D40" s="166" t="str">
        <f t="shared" si="6"/>
        <v/>
      </c>
      <c r="E40" s="165"/>
      <c r="F40" s="157"/>
      <c r="G40" s="166" t="str">
        <f t="shared" si="7"/>
        <v/>
      </c>
      <c r="H40" s="165"/>
      <c r="I40" s="157"/>
      <c r="J40" s="166" t="str">
        <f t="shared" si="8"/>
        <v/>
      </c>
      <c r="K40" s="170" t="str">
        <f t="shared" si="9"/>
        <v/>
      </c>
      <c r="L40" s="158" t="str">
        <f t="shared" si="10"/>
        <v/>
      </c>
      <c r="M40" s="166" t="str">
        <f t="shared" si="11"/>
        <v/>
      </c>
    </row>
    <row r="41" spans="1:13" ht="18" customHeight="1">
      <c r="A41" s="173" t="str">
        <f>IF($C$8="Data Not Entered On Set-Up Worksheet","",IF(OR(VLOOKUP($C$8,County_Lookup,28,FALSE)="",VLOOKUP($C$8,County_Lookup,28,FALSE)=0),"",VLOOKUP($C$8,County_Lookup,28,FALSE)))</f>
        <v/>
      </c>
      <c r="B41" s="165"/>
      <c r="C41" s="157"/>
      <c r="D41" s="166" t="str">
        <f t="shared" si="6"/>
        <v/>
      </c>
      <c r="E41" s="165"/>
      <c r="F41" s="157"/>
      <c r="G41" s="166" t="str">
        <f t="shared" si="7"/>
        <v/>
      </c>
      <c r="H41" s="165"/>
      <c r="I41" s="157"/>
      <c r="J41" s="166" t="str">
        <f t="shared" si="8"/>
        <v/>
      </c>
      <c r="K41" s="170" t="str">
        <f t="shared" si="9"/>
        <v/>
      </c>
      <c r="L41" s="158" t="str">
        <f t="shared" si="10"/>
        <v/>
      </c>
      <c r="M41" s="166" t="str">
        <f t="shared" si="11"/>
        <v/>
      </c>
    </row>
    <row r="42" spans="1:13" ht="18" customHeight="1">
      <c r="A42" s="173" t="str">
        <f>IF($C$8="Data Not Entered On Set-Up Worksheet","",IF(OR(VLOOKUP($C$8,County_Lookup,29,FALSE)="",VLOOKUP($C$8,County_Lookup,29,FALSE)=0),"",VLOOKUP($C$8,County_Lookup,29,FALSE)))</f>
        <v/>
      </c>
      <c r="B42" s="165"/>
      <c r="C42" s="157"/>
      <c r="D42" s="166" t="str">
        <f t="shared" si="6"/>
        <v/>
      </c>
      <c r="E42" s="165"/>
      <c r="F42" s="157"/>
      <c r="G42" s="166" t="str">
        <f t="shared" si="7"/>
        <v/>
      </c>
      <c r="H42" s="165"/>
      <c r="I42" s="157"/>
      <c r="J42" s="166" t="str">
        <f t="shared" si="8"/>
        <v/>
      </c>
      <c r="K42" s="170" t="str">
        <f t="shared" si="9"/>
        <v/>
      </c>
      <c r="L42" s="158" t="str">
        <f t="shared" si="10"/>
        <v/>
      </c>
      <c r="M42" s="166" t="str">
        <f t="shared" si="11"/>
        <v/>
      </c>
    </row>
    <row r="43" spans="1:13" ht="18" customHeight="1">
      <c r="A43" s="173" t="str">
        <f>IF($C$8="Data Not Entered On Set-Up Worksheet","",IF(OR(VLOOKUP($C$8,County_Lookup,30,FALSE)="",VLOOKUP($C$8,County_Lookup,30,FALSE)=0),"",VLOOKUP($C$8,County_Lookup,30,FALSE)))</f>
        <v/>
      </c>
      <c r="B43" s="165"/>
      <c r="C43" s="157"/>
      <c r="D43" s="166" t="str">
        <f t="shared" si="6"/>
        <v/>
      </c>
      <c r="E43" s="165"/>
      <c r="F43" s="157"/>
      <c r="G43" s="166" t="str">
        <f t="shared" si="7"/>
        <v/>
      </c>
      <c r="H43" s="165"/>
      <c r="I43" s="157"/>
      <c r="J43" s="166" t="str">
        <f t="shared" si="8"/>
        <v/>
      </c>
      <c r="K43" s="170" t="str">
        <f t="shared" si="9"/>
        <v/>
      </c>
      <c r="L43" s="158" t="str">
        <f t="shared" si="10"/>
        <v/>
      </c>
      <c r="M43" s="166" t="str">
        <f t="shared" si="11"/>
        <v/>
      </c>
    </row>
    <row r="44" spans="1:13" ht="18" customHeight="1">
      <c r="A44" s="173" t="str">
        <f>IF($C$8="Data Not Entered On Set-Up Worksheet","",IF(OR(VLOOKUP($C$8,County_Lookup,31,FALSE)="",VLOOKUP($C$8,County_Lookup,31,FALSE)=0),"",VLOOKUP($C$8,County_Lookup,31,FALSE)))</f>
        <v/>
      </c>
      <c r="B44" s="165"/>
      <c r="C44" s="157"/>
      <c r="D44" s="166" t="str">
        <f t="shared" si="6"/>
        <v/>
      </c>
      <c r="E44" s="165"/>
      <c r="F44" s="157"/>
      <c r="G44" s="166" t="str">
        <f t="shared" si="7"/>
        <v/>
      </c>
      <c r="H44" s="165"/>
      <c r="I44" s="157"/>
      <c r="J44" s="166" t="str">
        <f t="shared" si="8"/>
        <v/>
      </c>
      <c r="K44" s="170" t="str">
        <f t="shared" si="9"/>
        <v/>
      </c>
      <c r="L44" s="158" t="str">
        <f t="shared" si="10"/>
        <v/>
      </c>
      <c r="M44" s="166" t="str">
        <f t="shared" si="11"/>
        <v/>
      </c>
    </row>
    <row r="45" spans="1:13" ht="18" customHeight="1">
      <c r="A45" s="173" t="str">
        <f>IF($C$8="Data Not Entered On Set-Up Worksheet","",IF(OR(VLOOKUP($C$8,County_Lookup,32,FALSE)="",VLOOKUP($C$8,County_Lookup,32,FALSE)=0),"",VLOOKUP($C$8,County_Lookup,32,FALSE)))</f>
        <v/>
      </c>
      <c r="B45" s="165"/>
      <c r="C45" s="157"/>
      <c r="D45" s="166" t="str">
        <f t="shared" si="2"/>
        <v/>
      </c>
      <c r="E45" s="165"/>
      <c r="F45" s="157"/>
      <c r="G45" s="166" t="str">
        <f t="shared" si="3"/>
        <v/>
      </c>
      <c r="H45" s="165"/>
      <c r="I45" s="157"/>
      <c r="J45" s="166" t="str">
        <f t="shared" si="4"/>
        <v/>
      </c>
      <c r="K45" s="170" t="str">
        <f t="shared" si="0"/>
        <v/>
      </c>
      <c r="L45" s="158" t="str">
        <f t="shared" si="1"/>
        <v/>
      </c>
      <c r="M45" s="166" t="str">
        <f t="shared" si="5"/>
        <v/>
      </c>
    </row>
    <row r="46" spans="1:13" ht="18" customHeight="1" thickBot="1">
      <c r="A46" s="174" t="s">
        <v>2</v>
      </c>
      <c r="B46" s="167">
        <f>SUM(B15:B45)</f>
        <v>0</v>
      </c>
      <c r="C46" s="168">
        <f>SUM(C15:C45)</f>
        <v>0</v>
      </c>
      <c r="D46" s="169">
        <f t="shared" ref="D46" si="12">IF(C46=0,0,B46/C46)</f>
        <v>0</v>
      </c>
      <c r="E46" s="167">
        <f>SUM(E15:E45)</f>
        <v>0</v>
      </c>
      <c r="F46" s="168">
        <f>SUM(F15:F45)</f>
        <v>0</v>
      </c>
      <c r="G46" s="169">
        <f t="shared" ref="G46" si="13">IF(F46=0,0,E46/F46)</f>
        <v>0</v>
      </c>
      <c r="H46" s="167">
        <f>SUM(H15:H45)</f>
        <v>0</v>
      </c>
      <c r="I46" s="168">
        <f>SUM(I15:I45)</f>
        <v>0</v>
      </c>
      <c r="J46" s="169">
        <f t="shared" ref="J46" si="14">IF(I46=0,0,H46/I46)</f>
        <v>0</v>
      </c>
      <c r="K46" s="167">
        <f>SUM(K15:K45)</f>
        <v>0</v>
      </c>
      <c r="L46" s="168">
        <f>SUM(L15:L45)</f>
        <v>0</v>
      </c>
      <c r="M46" s="169">
        <f t="shared" ref="M46" si="15">IF(L46=0,0,K46/L46)</f>
        <v>0</v>
      </c>
    </row>
  </sheetData>
  <sheetProtection sheet="1" objects="1" scenarios="1"/>
  <conditionalFormatting sqref="C3">
    <cfRule type="expression" dxfId="223" priority="42">
      <formula>C3="Data Not Entered On Set-Up Worksheet"</formula>
    </cfRule>
  </conditionalFormatting>
  <conditionalFormatting sqref="C8">
    <cfRule type="expression" dxfId="222" priority="41">
      <formula>C8="Data Not Entered On Set-Up Worksheet"</formula>
    </cfRule>
  </conditionalFormatting>
  <conditionalFormatting sqref="C10">
    <cfRule type="expression" dxfId="221" priority="40">
      <formula>C10="Data Not Entered On Set-Up Worksheet"</formula>
    </cfRule>
  </conditionalFormatting>
  <conditionalFormatting sqref="B15:C36 B45:C45">
    <cfRule type="expression" dxfId="220" priority="39">
      <formula>AND($A15&lt;&gt;"",B15="")</formula>
    </cfRule>
  </conditionalFormatting>
  <conditionalFormatting sqref="F3">
    <cfRule type="expression" dxfId="219" priority="38">
      <formula>F3="Data Not Entered On Set-Up Worksheet"</formula>
    </cfRule>
  </conditionalFormatting>
  <conditionalFormatting sqref="F10">
    <cfRule type="expression" dxfId="218" priority="37">
      <formula>F10="Data Not Entered On Set-Up Worksheet"</formula>
    </cfRule>
  </conditionalFormatting>
  <conditionalFormatting sqref="I3">
    <cfRule type="expression" dxfId="217" priority="36">
      <formula>I3="Data Not Entered On Set-Up Worksheet"</formula>
    </cfRule>
  </conditionalFormatting>
  <conditionalFormatting sqref="I8">
    <cfRule type="expression" dxfId="216" priority="35">
      <formula>I8="Data Not Entered On Set-Up Worksheet"</formula>
    </cfRule>
  </conditionalFormatting>
  <conditionalFormatting sqref="I10">
    <cfRule type="expression" dxfId="215" priority="34">
      <formula>I10="Data Not Entered On Set-Up Worksheet"</formula>
    </cfRule>
  </conditionalFormatting>
  <conditionalFormatting sqref="L3">
    <cfRule type="expression" dxfId="214" priority="21">
      <formula>L3="Data Not Entered On Set-Up Worksheet"</formula>
    </cfRule>
  </conditionalFormatting>
  <conditionalFormatting sqref="L8">
    <cfRule type="expression" dxfId="213" priority="20">
      <formula>L8="Data Not Entered On Set-Up Worksheet"</formula>
    </cfRule>
  </conditionalFormatting>
  <conditionalFormatting sqref="L10">
    <cfRule type="expression" dxfId="212" priority="19">
      <formula>L10="Data Not Entered On Set-Up Worksheet"</formula>
    </cfRule>
  </conditionalFormatting>
  <conditionalFormatting sqref="E15:F36 E45:F45">
    <cfRule type="expression" dxfId="211" priority="18">
      <formula>AND($A15&lt;&gt;"",E15="")</formula>
    </cfRule>
  </conditionalFormatting>
  <conditionalFormatting sqref="H15:I36 H45:I45">
    <cfRule type="expression" dxfId="210" priority="17">
      <formula>AND($A15&lt;&gt;"",H15="")</formula>
    </cfRule>
  </conditionalFormatting>
  <conditionalFormatting sqref="B37:C37">
    <cfRule type="expression" dxfId="209" priority="12">
      <formula>AND($A37&lt;&gt;"",B37="")</formula>
    </cfRule>
  </conditionalFormatting>
  <conditionalFormatting sqref="E37:F37">
    <cfRule type="expression" dxfId="208" priority="11">
      <formula>AND($A37&lt;&gt;"",E37="")</formula>
    </cfRule>
  </conditionalFormatting>
  <conditionalFormatting sqref="H37:I37">
    <cfRule type="expression" dxfId="207" priority="10">
      <formula>AND($A37&lt;&gt;"",H37="")</formula>
    </cfRule>
  </conditionalFormatting>
  <conditionalFormatting sqref="B38:C38">
    <cfRule type="expression" dxfId="206" priority="9">
      <formula>AND($A38&lt;&gt;"",B38="")</formula>
    </cfRule>
  </conditionalFormatting>
  <conditionalFormatting sqref="E38:F38">
    <cfRule type="expression" dxfId="205" priority="8">
      <formula>AND($A38&lt;&gt;"",E38="")</formula>
    </cfRule>
  </conditionalFormatting>
  <conditionalFormatting sqref="H38:I38">
    <cfRule type="expression" dxfId="204" priority="7">
      <formula>AND($A38&lt;&gt;"",H38="")</formula>
    </cfRule>
  </conditionalFormatting>
  <conditionalFormatting sqref="B39:C39">
    <cfRule type="expression" dxfId="203" priority="6">
      <formula>AND($A39&lt;&gt;"",B39="")</formula>
    </cfRule>
  </conditionalFormatting>
  <conditionalFormatting sqref="E39:F39">
    <cfRule type="expression" dxfId="202" priority="5">
      <formula>AND($A39&lt;&gt;"",E39="")</formula>
    </cfRule>
  </conditionalFormatting>
  <conditionalFormatting sqref="H39:I39">
    <cfRule type="expression" dxfId="201" priority="4">
      <formula>AND($A39&lt;&gt;"",H39="")</formula>
    </cfRule>
  </conditionalFormatting>
  <conditionalFormatting sqref="B40:C44">
    <cfRule type="expression" dxfId="200" priority="3">
      <formula>AND($A40&lt;&gt;"",B40="")</formula>
    </cfRule>
  </conditionalFormatting>
  <conditionalFormatting sqref="E40:F44">
    <cfRule type="expression" dxfId="199" priority="2">
      <formula>AND($A40&lt;&gt;"",E40="")</formula>
    </cfRule>
  </conditionalFormatting>
  <conditionalFormatting sqref="H40:I44">
    <cfRule type="expression" dxfId="198" priority="1">
      <formula>AND($A40&lt;&gt;"",H40="")</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4"/>
    <pageSetUpPr fitToPage="1"/>
  </sheetPr>
  <dimension ref="A1:Y46"/>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3" width="20.6640625" style="28" customWidth="1"/>
    <col min="14" max="14" width="8.88671875" style="28" bestFit="1" customWidth="1"/>
    <col min="15" max="16384" width="9.109375" style="28"/>
  </cols>
  <sheetData>
    <row r="1" spans="1:25" ht="15" customHeight="1">
      <c r="A1" s="55" t="s">
        <v>75</v>
      </c>
    </row>
    <row r="2" spans="1:25" ht="15" customHeight="1">
      <c r="A2" s="55" t="s">
        <v>76</v>
      </c>
    </row>
    <row r="3" spans="1:25" ht="15" customHeight="1">
      <c r="A3" s="37" t="s">
        <v>339</v>
      </c>
      <c r="C3" s="59">
        <f>IF('Set-Up Worksheet'!F3="","Data Not Entered On Set-Up Worksheet",'Set-Up Worksheet'!F3)</f>
        <v>2022</v>
      </c>
      <c r="F3" s="59"/>
      <c r="I3" s="59"/>
      <c r="L3" s="59"/>
    </row>
    <row r="4" spans="1:25" ht="15" customHeight="1">
      <c r="C4" s="39"/>
      <c r="F4" s="39"/>
      <c r="I4" s="39"/>
      <c r="L4" s="39"/>
    </row>
    <row r="5" spans="1:25" ht="15" customHeight="1">
      <c r="A5" s="37" t="s">
        <v>52</v>
      </c>
      <c r="C5" s="39"/>
      <c r="F5" s="39"/>
      <c r="I5" s="39"/>
      <c r="L5" s="39"/>
    </row>
    <row r="6" spans="1:25" ht="15" customHeight="1">
      <c r="A6" s="37" t="s">
        <v>60</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77</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2021 - June 30, 2022</v>
      </c>
      <c r="F10" s="175" t="s">
        <v>162</v>
      </c>
      <c r="I10" s="61"/>
      <c r="L10" s="61"/>
    </row>
    <row r="11" spans="1:25" ht="13.8" thickBot="1"/>
    <row r="12" spans="1:25" s="44" customFormat="1" ht="18" customHeight="1" thickBot="1">
      <c r="A12" s="37"/>
      <c r="B12" s="159" t="s">
        <v>310</v>
      </c>
      <c r="C12" s="160"/>
      <c r="D12" s="161"/>
      <c r="E12" s="159" t="s">
        <v>328</v>
      </c>
      <c r="F12" s="160"/>
      <c r="G12" s="161"/>
      <c r="H12" s="159" t="s">
        <v>299</v>
      </c>
      <c r="I12" s="160"/>
      <c r="J12" s="161"/>
      <c r="K12" s="159" t="s">
        <v>329</v>
      </c>
      <c r="L12" s="160"/>
      <c r="M12" s="161"/>
    </row>
    <row r="13" spans="1:25"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9.2">
      <c r="A14" s="171" t="s">
        <v>193</v>
      </c>
      <c r="B14" s="162" t="s">
        <v>308</v>
      </c>
      <c r="C14" s="163" t="s">
        <v>309</v>
      </c>
      <c r="D14" s="164" t="s">
        <v>307</v>
      </c>
      <c r="E14" s="162" t="s">
        <v>308</v>
      </c>
      <c r="F14" s="163" t="s">
        <v>309</v>
      </c>
      <c r="G14" s="164" t="s">
        <v>307</v>
      </c>
      <c r="H14" s="162" t="s">
        <v>308</v>
      </c>
      <c r="I14" s="163" t="s">
        <v>309</v>
      </c>
      <c r="J14" s="164" t="s">
        <v>307</v>
      </c>
      <c r="K14" s="162" t="s">
        <v>308</v>
      </c>
      <c r="L14" s="163" t="s">
        <v>309</v>
      </c>
      <c r="M14" s="164" t="s">
        <v>307</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44" si="0">IF($A15="","",SUM(B15,E15,H15))</f>
        <v/>
      </c>
      <c r="L15" s="158" t="str">
        <f t="shared" ref="L15:L44"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44" si="2">IF($A16="","",IF(C16=0,0,B16/C16))</f>
        <v/>
      </c>
      <c r="E16" s="165"/>
      <c r="F16" s="157"/>
      <c r="G16" s="166" t="str">
        <f t="shared" ref="G16:G44" si="3">IF($A16="","",IF(F16=0,0,E16/F16))</f>
        <v/>
      </c>
      <c r="H16" s="165"/>
      <c r="I16" s="157"/>
      <c r="J16" s="166" t="str">
        <f t="shared" ref="J16:J44" si="4">IF($A16="","",IF(I16=0,0,H16/I16))</f>
        <v/>
      </c>
      <c r="K16" s="170" t="str">
        <f t="shared" si="0"/>
        <v/>
      </c>
      <c r="L16" s="158" t="str">
        <f t="shared" si="1"/>
        <v/>
      </c>
      <c r="M16" s="166" t="str">
        <f t="shared" ref="M16:M44"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D38" si="6">IF($A37="","",IF(C37=0,0,B37/C37))</f>
        <v/>
      </c>
      <c r="E37" s="165"/>
      <c r="F37" s="157"/>
      <c r="G37" s="166" t="str">
        <f t="shared" ref="G37:G38" si="7">IF($A37="","",IF(F37=0,0,E37/F37))</f>
        <v/>
      </c>
      <c r="H37" s="165"/>
      <c r="I37" s="157"/>
      <c r="J37" s="166" t="str">
        <f t="shared" ref="J37:J38" si="8">IF($A37="","",IF(I37=0,0,H37/I37))</f>
        <v/>
      </c>
      <c r="K37" s="170" t="str">
        <f t="shared" ref="K37:K38" si="9">IF($A37="","",SUM(B37,E37,H37))</f>
        <v/>
      </c>
      <c r="L37" s="158" t="str">
        <f t="shared" ref="L37:L38" si="10">IF($A37="","",SUM(C37,F37,I37))</f>
        <v/>
      </c>
      <c r="M37" s="166" t="str">
        <f t="shared" ref="M37:M38" si="11">IF($A37="","",IF(L37=0,0,K37/L37))</f>
        <v/>
      </c>
    </row>
    <row r="38" spans="1:13" ht="18" customHeight="1">
      <c r="A38" s="173" t="str">
        <f>IF($C$8="Data Not Entered On Set-Up Worksheet","",IF(OR(VLOOKUP($C$8,County_Lookup,25,FALSE)="",VLOOKUP($C$8,County_Lookup,25,FALSE)=0),"",VLOOKUP($C$8,County_Lookup,25,FALSE)))</f>
        <v/>
      </c>
      <c r="B38" s="165"/>
      <c r="C38" s="157"/>
      <c r="D38" s="166" t="str">
        <f t="shared" si="6"/>
        <v/>
      </c>
      <c r="E38" s="165"/>
      <c r="F38" s="157"/>
      <c r="G38" s="166" t="str">
        <f t="shared" si="7"/>
        <v/>
      </c>
      <c r="H38" s="165"/>
      <c r="I38" s="157"/>
      <c r="J38" s="166" t="str">
        <f t="shared" si="8"/>
        <v/>
      </c>
      <c r="K38" s="170" t="str">
        <f t="shared" si="9"/>
        <v/>
      </c>
      <c r="L38" s="158" t="str">
        <f t="shared" si="10"/>
        <v/>
      </c>
      <c r="M38" s="166" t="str">
        <f t="shared" si="11"/>
        <v/>
      </c>
    </row>
    <row r="39" spans="1:13" ht="18" customHeight="1">
      <c r="A39" s="173" t="str">
        <f>IF($C$8="Data Not Entered On Set-Up Worksheet","",IF(OR(VLOOKUP($C$8,County_Lookup,26,FALSE)="",VLOOKUP($C$8,County_Lookup,26,FALSE)=0),"",VLOOKUP($C$8,County_Lookup,26,FALSE)))</f>
        <v/>
      </c>
      <c r="B39" s="165"/>
      <c r="C39" s="157"/>
      <c r="D39" s="166" t="str">
        <f t="shared" si="2"/>
        <v/>
      </c>
      <c r="E39" s="165"/>
      <c r="F39" s="157"/>
      <c r="G39" s="166" t="str">
        <f t="shared" si="3"/>
        <v/>
      </c>
      <c r="H39" s="165"/>
      <c r="I39" s="157"/>
      <c r="J39" s="166" t="str">
        <f t="shared" si="4"/>
        <v/>
      </c>
      <c r="K39" s="170" t="str">
        <f t="shared" si="0"/>
        <v/>
      </c>
      <c r="L39" s="158" t="str">
        <f t="shared" si="1"/>
        <v/>
      </c>
      <c r="M39" s="166" t="str">
        <f t="shared" si="5"/>
        <v/>
      </c>
    </row>
    <row r="40" spans="1:13" ht="18" customHeight="1">
      <c r="A40" s="173" t="str">
        <f>IF($C$8="Data Not Entered On Set-Up Worksheet","",IF(OR(VLOOKUP($C$8,County_Lookup,27,FALSE)="",VLOOKUP($C$8,County_Lookup,27,FALSE)=0),"",VLOOKUP($C$8,County_Lookup,27,FALSE)))</f>
        <v/>
      </c>
      <c r="B40" s="165"/>
      <c r="C40" s="157"/>
      <c r="D40" s="166" t="str">
        <f t="shared" si="2"/>
        <v/>
      </c>
      <c r="E40" s="165"/>
      <c r="F40" s="157"/>
      <c r="G40" s="166" t="str">
        <f t="shared" si="3"/>
        <v/>
      </c>
      <c r="H40" s="165"/>
      <c r="I40" s="157"/>
      <c r="J40" s="166" t="str">
        <f t="shared" si="4"/>
        <v/>
      </c>
      <c r="K40" s="170" t="str">
        <f t="shared" si="0"/>
        <v/>
      </c>
      <c r="L40" s="158" t="str">
        <f t="shared" si="1"/>
        <v/>
      </c>
      <c r="M40" s="166" t="str">
        <f t="shared" si="5"/>
        <v/>
      </c>
    </row>
    <row r="41" spans="1:13" ht="18" customHeight="1">
      <c r="A41" s="173" t="str">
        <f>IF($C$8="Data Not Entered On Set-Up Worksheet","",IF(OR(VLOOKUP($C$8,County_Lookup,28,FALSE)="",VLOOKUP($C$8,County_Lookup,28,FALSE)=0),"",VLOOKUP($C$8,County_Lookup,28,FALSE)))</f>
        <v/>
      </c>
      <c r="B41" s="165"/>
      <c r="C41" s="157"/>
      <c r="D41" s="166" t="str">
        <f t="shared" si="2"/>
        <v/>
      </c>
      <c r="E41" s="165"/>
      <c r="F41" s="157"/>
      <c r="G41" s="166" t="str">
        <f t="shared" si="3"/>
        <v/>
      </c>
      <c r="H41" s="165"/>
      <c r="I41" s="157"/>
      <c r="J41" s="166" t="str">
        <f t="shared" si="4"/>
        <v/>
      </c>
      <c r="K41" s="170" t="str">
        <f t="shared" si="0"/>
        <v/>
      </c>
      <c r="L41" s="158" t="str">
        <f t="shared" si="1"/>
        <v/>
      </c>
      <c r="M41" s="166" t="str">
        <f t="shared" si="5"/>
        <v/>
      </c>
    </row>
    <row r="42" spans="1:13" ht="18" customHeight="1">
      <c r="A42" s="173" t="str">
        <f>IF($C$8="Data Not Entered On Set-Up Worksheet","",IF(OR(VLOOKUP($C$8,County_Lookup,29,FALSE)="",VLOOKUP($C$8,County_Lookup,29,FALSE)=0),"",VLOOKUP($C$8,County_Lookup,29,FALSE)))</f>
        <v/>
      </c>
      <c r="B42" s="165"/>
      <c r="C42" s="157"/>
      <c r="D42" s="166" t="str">
        <f t="shared" si="2"/>
        <v/>
      </c>
      <c r="E42" s="165"/>
      <c r="F42" s="157"/>
      <c r="G42" s="166" t="str">
        <f t="shared" si="3"/>
        <v/>
      </c>
      <c r="H42" s="165"/>
      <c r="I42" s="157"/>
      <c r="J42" s="166" t="str">
        <f t="shared" si="4"/>
        <v/>
      </c>
      <c r="K42" s="170" t="str">
        <f t="shared" si="0"/>
        <v/>
      </c>
      <c r="L42" s="158" t="str">
        <f t="shared" si="1"/>
        <v/>
      </c>
      <c r="M42" s="166" t="str">
        <f t="shared" si="5"/>
        <v/>
      </c>
    </row>
    <row r="43" spans="1:13" ht="18" customHeight="1">
      <c r="A43" s="173" t="str">
        <f>IF($C$8="Data Not Entered On Set-Up Worksheet","",IF(OR(VLOOKUP($C$8,County_Lookup,30,FALSE)="",VLOOKUP($C$8,County_Lookup,30,FALSE)=0),"",VLOOKUP($C$8,County_Lookup,30,FALSE)))</f>
        <v/>
      </c>
      <c r="B43" s="165"/>
      <c r="C43" s="157"/>
      <c r="D43" s="166" t="str">
        <f t="shared" si="2"/>
        <v/>
      </c>
      <c r="E43" s="165"/>
      <c r="F43" s="157"/>
      <c r="G43" s="166" t="str">
        <f t="shared" si="3"/>
        <v/>
      </c>
      <c r="H43" s="165"/>
      <c r="I43" s="157"/>
      <c r="J43" s="166" t="str">
        <f t="shared" si="4"/>
        <v/>
      </c>
      <c r="K43" s="170" t="str">
        <f t="shared" si="0"/>
        <v/>
      </c>
      <c r="L43" s="158" t="str">
        <f t="shared" si="1"/>
        <v/>
      </c>
      <c r="M43" s="166" t="str">
        <f t="shared" si="5"/>
        <v/>
      </c>
    </row>
    <row r="44" spans="1:13" ht="18" customHeight="1">
      <c r="A44" s="173" t="str">
        <f>IF($C$8="Data Not Entered On Set-Up Worksheet","",IF(OR(VLOOKUP($C$8,County_Lookup,31,FALSE)="",VLOOKUP($C$8,County_Lookup,31,FALSE)=0),"",VLOOKUP($C$8,County_Lookup,31,FALSE)))</f>
        <v/>
      </c>
      <c r="B44" s="165"/>
      <c r="C44" s="157"/>
      <c r="D44" s="166" t="str">
        <f t="shared" si="2"/>
        <v/>
      </c>
      <c r="E44" s="165"/>
      <c r="F44" s="157"/>
      <c r="G44" s="166" t="str">
        <f t="shared" si="3"/>
        <v/>
      </c>
      <c r="H44" s="165"/>
      <c r="I44" s="157"/>
      <c r="J44" s="166" t="str">
        <f t="shared" si="4"/>
        <v/>
      </c>
      <c r="K44" s="170" t="str">
        <f t="shared" si="0"/>
        <v/>
      </c>
      <c r="L44" s="158" t="str">
        <f t="shared" si="1"/>
        <v/>
      </c>
      <c r="M44" s="166" t="str">
        <f t="shared" si="5"/>
        <v/>
      </c>
    </row>
    <row r="45" spans="1:13" ht="18" customHeight="1">
      <c r="A45" s="173" t="str">
        <f>IF($C$8="Data Not Entered On Set-Up Worksheet","",IF(OR(VLOOKUP($C$8,County_Lookup,32,FALSE)="",VLOOKUP($C$8,County_Lookup,32,FALSE)=0),"",VLOOKUP($C$8,County_Lookup,32,FALSE)))</f>
        <v/>
      </c>
      <c r="B45" s="165"/>
      <c r="C45" s="157"/>
      <c r="D45" s="166" t="str">
        <f>IF($A45="","",IF(C45=0,0,B45/C45))</f>
        <v/>
      </c>
      <c r="E45" s="165"/>
      <c r="F45" s="157"/>
      <c r="G45" s="166" t="str">
        <f>IF($A45="","",IF(F45=0,0,E45/F45))</f>
        <v/>
      </c>
      <c r="H45" s="165"/>
      <c r="I45" s="157"/>
      <c r="J45" s="166" t="str">
        <f>IF($A45="","",IF(I45=0,0,H45/I45))</f>
        <v/>
      </c>
      <c r="K45" s="170" t="str">
        <f>IF($A45="","",SUM(B45,E45,H45))</f>
        <v/>
      </c>
      <c r="L45" s="158" t="str">
        <f>IF($A45="","",SUM(C45,F45,I45))</f>
        <v/>
      </c>
      <c r="M45" s="166" t="str">
        <f>IF($A45="","",IF(L45=0,0,K45/L45))</f>
        <v/>
      </c>
    </row>
    <row r="46" spans="1:13" ht="18" customHeight="1" thickBot="1">
      <c r="A46" s="174" t="s">
        <v>2</v>
      </c>
      <c r="B46" s="167">
        <f>SUM(B15:B45)</f>
        <v>0</v>
      </c>
      <c r="C46" s="168">
        <f>SUM(C15:C45)</f>
        <v>0</v>
      </c>
      <c r="D46" s="169">
        <f t="shared" ref="D46" si="12">IF(C46=0,0,B46/C46)</f>
        <v>0</v>
      </c>
      <c r="E46" s="167">
        <f>SUM(E15:E45)</f>
        <v>0</v>
      </c>
      <c r="F46" s="168">
        <f>SUM(F15:F45)</f>
        <v>0</v>
      </c>
      <c r="G46" s="169">
        <f t="shared" ref="G46" si="13">IF(F46=0,0,E46/F46)</f>
        <v>0</v>
      </c>
      <c r="H46" s="167">
        <f>SUM(H15:H45)</f>
        <v>0</v>
      </c>
      <c r="I46" s="168">
        <f>SUM(I15:I45)</f>
        <v>0</v>
      </c>
      <c r="J46" s="169">
        <f t="shared" ref="J46" si="14">IF(I46=0,0,H46/I46)</f>
        <v>0</v>
      </c>
      <c r="K46" s="167">
        <f>SUM(K15:K45)</f>
        <v>0</v>
      </c>
      <c r="L46" s="168">
        <f>SUM(L15:L45)</f>
        <v>0</v>
      </c>
      <c r="M46" s="169">
        <f t="shared" ref="M46" si="15">IF(L46=0,0,K46/L46)</f>
        <v>0</v>
      </c>
    </row>
  </sheetData>
  <sheetProtection sheet="1" objects="1" scenarios="1"/>
  <conditionalFormatting sqref="C3">
    <cfRule type="expression" dxfId="197" priority="24">
      <formula>C3="Data Not Entered On Set-Up Worksheet"</formula>
    </cfRule>
  </conditionalFormatting>
  <conditionalFormatting sqref="C8">
    <cfRule type="expression" dxfId="196" priority="23">
      <formula>C8="Data Not Entered On Set-Up Worksheet"</formula>
    </cfRule>
  </conditionalFormatting>
  <conditionalFormatting sqref="C10">
    <cfRule type="expression" dxfId="195" priority="22">
      <formula>C10="Data Not Entered On Set-Up Worksheet"</formula>
    </cfRule>
  </conditionalFormatting>
  <conditionalFormatting sqref="B15:C36 B39:C39 E39:F39 H39:I39 H45:I45 E45:F45 B45:C45">
    <cfRule type="expression" dxfId="194" priority="21">
      <formula>AND($A15&lt;&gt;"",B15="")</formula>
    </cfRule>
  </conditionalFormatting>
  <conditionalFormatting sqref="F3">
    <cfRule type="expression" dxfId="193" priority="20">
      <formula>F3="Data Not Entered On Set-Up Worksheet"</formula>
    </cfRule>
  </conditionalFormatting>
  <conditionalFormatting sqref="F10">
    <cfRule type="expression" dxfId="192" priority="19">
      <formula>F10="Data Not Entered On Set-Up Worksheet"</formula>
    </cfRule>
  </conditionalFormatting>
  <conditionalFormatting sqref="I3">
    <cfRule type="expression" dxfId="191" priority="18">
      <formula>I3="Data Not Entered On Set-Up Worksheet"</formula>
    </cfRule>
  </conditionalFormatting>
  <conditionalFormatting sqref="I8">
    <cfRule type="expression" dxfId="190" priority="17">
      <formula>I8="Data Not Entered On Set-Up Worksheet"</formula>
    </cfRule>
  </conditionalFormatting>
  <conditionalFormatting sqref="I10">
    <cfRule type="expression" dxfId="189" priority="16">
      <formula>I10="Data Not Entered On Set-Up Worksheet"</formula>
    </cfRule>
  </conditionalFormatting>
  <conditionalFormatting sqref="L3">
    <cfRule type="expression" dxfId="188" priority="15">
      <formula>L3="Data Not Entered On Set-Up Worksheet"</formula>
    </cfRule>
  </conditionalFormatting>
  <conditionalFormatting sqref="L8">
    <cfRule type="expression" dxfId="187" priority="14">
      <formula>L8="Data Not Entered On Set-Up Worksheet"</formula>
    </cfRule>
  </conditionalFormatting>
  <conditionalFormatting sqref="L10">
    <cfRule type="expression" dxfId="186" priority="13">
      <formula>L10="Data Not Entered On Set-Up Worksheet"</formula>
    </cfRule>
  </conditionalFormatting>
  <conditionalFormatting sqref="E15:F36">
    <cfRule type="expression" dxfId="185" priority="12">
      <formula>AND($A15&lt;&gt;"",E15="")</formula>
    </cfRule>
  </conditionalFormatting>
  <conditionalFormatting sqref="H15:I36">
    <cfRule type="expression" dxfId="184" priority="11">
      <formula>AND($A15&lt;&gt;"",H15="")</formula>
    </cfRule>
  </conditionalFormatting>
  <conditionalFormatting sqref="B37:C37">
    <cfRule type="expression" dxfId="183" priority="10">
      <formula>AND($A37&lt;&gt;"",B37="")</formula>
    </cfRule>
  </conditionalFormatting>
  <conditionalFormatting sqref="E37:F37">
    <cfRule type="expression" dxfId="182" priority="9">
      <formula>AND($A37&lt;&gt;"",E37="")</formula>
    </cfRule>
  </conditionalFormatting>
  <conditionalFormatting sqref="H37:I37">
    <cfRule type="expression" dxfId="181" priority="8">
      <formula>AND($A37&lt;&gt;"",H37="")</formula>
    </cfRule>
  </conditionalFormatting>
  <conditionalFormatting sqref="B38:C38">
    <cfRule type="expression" dxfId="180" priority="7">
      <formula>AND($A38&lt;&gt;"",B38="")</formula>
    </cfRule>
  </conditionalFormatting>
  <conditionalFormatting sqref="E38:F38">
    <cfRule type="expression" dxfId="179" priority="6">
      <formula>AND($A38&lt;&gt;"",E38="")</formula>
    </cfRule>
  </conditionalFormatting>
  <conditionalFormatting sqref="H38:I38">
    <cfRule type="expression" dxfId="178" priority="5">
      <formula>AND($A38&lt;&gt;"",H38="")</formula>
    </cfRule>
  </conditionalFormatting>
  <conditionalFormatting sqref="B40:C44 E40:F44 H40:I44">
    <cfRule type="expression" dxfId="177" priority="1">
      <formula>AND($A40&lt;&gt;"",B40="")</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4"/>
    <pageSetUpPr fitToPage="1"/>
  </sheetPr>
  <dimension ref="A1:G37"/>
  <sheetViews>
    <sheetView showGridLines="0" workbookViewId="0">
      <selection activeCell="C14" sqref="C14"/>
    </sheetView>
  </sheetViews>
  <sheetFormatPr defaultColWidth="9.109375" defaultRowHeight="13.2"/>
  <cols>
    <col min="1" max="1" width="22.44140625" style="28" customWidth="1"/>
    <col min="2" max="5" width="18.6640625" style="28" customWidth="1"/>
    <col min="6" max="16384" width="9.109375" style="28"/>
  </cols>
  <sheetData>
    <row r="1" spans="1:7" ht="15" customHeight="1">
      <c r="A1" s="55" t="s">
        <v>75</v>
      </c>
    </row>
    <row r="2" spans="1:7" ht="15" customHeight="1">
      <c r="A2" s="55" t="s">
        <v>76</v>
      </c>
    </row>
    <row r="3" spans="1:7" ht="15" customHeight="1">
      <c r="A3" s="37" t="s">
        <v>339</v>
      </c>
      <c r="C3" s="59">
        <f>IF('Set-Up Worksheet'!F3="","Data Not Entered On Set-Up Worksheet",'Set-Up Worksheet'!F3)</f>
        <v>2022</v>
      </c>
    </row>
    <row r="4" spans="1:7" ht="15" customHeight="1">
      <c r="C4" s="39"/>
    </row>
    <row r="5" spans="1:7" ht="15" customHeight="1">
      <c r="A5" s="37" t="s">
        <v>61</v>
      </c>
      <c r="C5" s="39"/>
    </row>
    <row r="6" spans="1:7" ht="15" customHeight="1">
      <c r="A6" s="37" t="s">
        <v>333</v>
      </c>
      <c r="C6" s="39"/>
    </row>
    <row r="7" spans="1:7" ht="15" customHeight="1">
      <c r="A7" s="37"/>
      <c r="C7" s="39"/>
    </row>
    <row r="8" spans="1:7" ht="15" customHeight="1">
      <c r="A8" s="37" t="s">
        <v>77</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2021 - June 30, 2022</v>
      </c>
    </row>
    <row r="13" spans="1:7" ht="45" customHeight="1">
      <c r="A13" s="105" t="s">
        <v>311</v>
      </c>
      <c r="B13" s="178" t="s">
        <v>26</v>
      </c>
      <c r="C13" s="105" t="s">
        <v>7</v>
      </c>
      <c r="D13" s="105" t="s">
        <v>312</v>
      </c>
      <c r="E13" s="105" t="s">
        <v>314</v>
      </c>
    </row>
    <row r="14" spans="1:7" ht="18" customHeight="1">
      <c r="A14" s="271" t="s">
        <v>32</v>
      </c>
      <c r="B14" s="179" t="s">
        <v>3</v>
      </c>
      <c r="C14" s="63"/>
      <c r="D14" s="129">
        <f>IF(C16=0,0,C14/C16)</f>
        <v>0</v>
      </c>
      <c r="E14" s="274">
        <f>IF($C$37=0,0,$C16/$C$37)</f>
        <v>0</v>
      </c>
      <c r="F14" s="177" t="str">
        <f>IF(COUNTA(C14:C15,C17:C18,C20:C21,C23:C24,C26:C27,C29:C30)&lt;12,"Å","")</f>
        <v>Å</v>
      </c>
      <c r="G14" s="156" t="str">
        <f>IF(COUNTA(C14:C15,C17:C18,C20:C21,C23:C24,C26:C27,C29:C30)&lt;12,"Enter data in applicable yellow shaded cells","")</f>
        <v>Enter data in applicable yellow shaded cells</v>
      </c>
    </row>
    <row r="15" spans="1:7" ht="18" customHeight="1">
      <c r="A15" s="272"/>
      <c r="B15" s="180" t="s">
        <v>4</v>
      </c>
      <c r="C15" s="63"/>
      <c r="D15" s="129">
        <f>IF(C16=0,0,C15/C16)</f>
        <v>0</v>
      </c>
      <c r="E15" s="266"/>
    </row>
    <row r="16" spans="1:7" ht="18" customHeight="1" thickBot="1">
      <c r="A16" s="273"/>
      <c r="B16" s="184" t="s">
        <v>2</v>
      </c>
      <c r="C16" s="185">
        <f>SUM(C14:C15)</f>
        <v>0</v>
      </c>
      <c r="D16" s="188"/>
      <c r="E16" s="267"/>
    </row>
    <row r="17" spans="1:5" ht="18" customHeight="1" thickTop="1">
      <c r="A17" s="272" t="s">
        <v>28</v>
      </c>
      <c r="B17" s="180" t="s">
        <v>3</v>
      </c>
      <c r="C17" s="182"/>
      <c r="D17" s="183">
        <f>IF(C19=0,0,C17/C19)</f>
        <v>0</v>
      </c>
      <c r="E17" s="265">
        <f>IF($C$37=0,0,$C19/$C$37)</f>
        <v>0</v>
      </c>
    </row>
    <row r="18" spans="1:5" ht="18" customHeight="1">
      <c r="A18" s="272"/>
      <c r="B18" s="180" t="s">
        <v>4</v>
      </c>
      <c r="C18" s="63"/>
      <c r="D18" s="129">
        <f>IF(C19=0,0,C18/C19)</f>
        <v>0</v>
      </c>
      <c r="E18" s="266"/>
    </row>
    <row r="19" spans="1:5" ht="18" customHeight="1" thickBot="1">
      <c r="A19" s="273"/>
      <c r="B19" s="184" t="s">
        <v>2</v>
      </c>
      <c r="C19" s="185">
        <f>SUM(C17:C18)</f>
        <v>0</v>
      </c>
      <c r="D19" s="188"/>
      <c r="E19" s="267"/>
    </row>
    <row r="20" spans="1:5" ht="18" customHeight="1" thickTop="1">
      <c r="A20" s="254" t="s">
        <v>33</v>
      </c>
      <c r="B20" s="180" t="s">
        <v>3</v>
      </c>
      <c r="C20" s="182"/>
      <c r="D20" s="183">
        <f>IF(C22=0,0,C20/C22)</f>
        <v>0</v>
      </c>
      <c r="E20" s="265">
        <f>IF($C$37=0,0,$C22/$C$37)</f>
        <v>0</v>
      </c>
    </row>
    <row r="21" spans="1:5" ht="18" customHeight="1">
      <c r="A21" s="254"/>
      <c r="B21" s="180" t="s">
        <v>4</v>
      </c>
      <c r="C21" s="63"/>
      <c r="D21" s="129">
        <f>IF(C22=0,0,C21/C22)</f>
        <v>0</v>
      </c>
      <c r="E21" s="266"/>
    </row>
    <row r="22" spans="1:5" ht="18" customHeight="1" thickBot="1">
      <c r="A22" s="270"/>
      <c r="B22" s="184" t="s">
        <v>2</v>
      </c>
      <c r="C22" s="185">
        <f>SUM(C20:C21)</f>
        <v>0</v>
      </c>
      <c r="D22" s="188"/>
      <c r="E22" s="267"/>
    </row>
    <row r="23" spans="1:5" ht="18" customHeight="1" thickTop="1">
      <c r="A23" s="251" t="s">
        <v>34</v>
      </c>
      <c r="B23" s="180" t="s">
        <v>3</v>
      </c>
      <c r="C23" s="182"/>
      <c r="D23" s="183">
        <f>IF(C25=0,0,C23/C25)</f>
        <v>0</v>
      </c>
      <c r="E23" s="265">
        <f>IF($C$37=0,0,$C25/$C$37)</f>
        <v>0</v>
      </c>
    </row>
    <row r="24" spans="1:5" ht="18" customHeight="1">
      <c r="A24" s="251"/>
      <c r="B24" s="180" t="s">
        <v>4</v>
      </c>
      <c r="C24" s="63"/>
      <c r="D24" s="129">
        <f>IF(C25=0,0,C24/C25)</f>
        <v>0</v>
      </c>
      <c r="E24" s="266"/>
    </row>
    <row r="25" spans="1:5" ht="18" customHeight="1" thickBot="1">
      <c r="A25" s="269"/>
      <c r="B25" s="184" t="s">
        <v>2</v>
      </c>
      <c r="C25" s="185">
        <f>SUM(C23:C24)</f>
        <v>0</v>
      </c>
      <c r="D25" s="188"/>
      <c r="E25" s="267"/>
    </row>
    <row r="26" spans="1:5" ht="18" customHeight="1" thickTop="1">
      <c r="A26" s="254" t="s">
        <v>29</v>
      </c>
      <c r="B26" s="180" t="s">
        <v>3</v>
      </c>
      <c r="C26" s="182"/>
      <c r="D26" s="183">
        <f>IF(C28=0,0,C26/C28)</f>
        <v>0</v>
      </c>
      <c r="E26" s="265">
        <f>IF($C$37=0,0,$C28/$C$37)</f>
        <v>0</v>
      </c>
    </row>
    <row r="27" spans="1:5" ht="18" customHeight="1">
      <c r="A27" s="254"/>
      <c r="B27" s="180" t="s">
        <v>4</v>
      </c>
      <c r="C27" s="63"/>
      <c r="D27" s="129">
        <f>IF(C28=0,0,C27/C28)</f>
        <v>0</v>
      </c>
      <c r="E27" s="266"/>
    </row>
    <row r="28" spans="1:5" ht="18" customHeight="1" thickBot="1">
      <c r="A28" s="270"/>
      <c r="B28" s="184" t="s">
        <v>2</v>
      </c>
      <c r="C28" s="185">
        <f>SUM(C26:C27)</f>
        <v>0</v>
      </c>
      <c r="D28" s="188"/>
      <c r="E28" s="267"/>
    </row>
    <row r="29" spans="1:5" ht="18" customHeight="1" thickTop="1">
      <c r="A29" s="254" t="s">
        <v>0</v>
      </c>
      <c r="B29" s="180" t="s">
        <v>3</v>
      </c>
      <c r="C29" s="182"/>
      <c r="D29" s="183">
        <f>IF(C31=0,0,C29/C31)</f>
        <v>0</v>
      </c>
      <c r="E29" s="265">
        <f>IF($C$37=0,0,$C31/$C$37)</f>
        <v>0</v>
      </c>
    </row>
    <row r="30" spans="1:5" ht="18" customHeight="1">
      <c r="A30" s="254"/>
      <c r="B30" s="180" t="s">
        <v>4</v>
      </c>
      <c r="C30" s="63"/>
      <c r="D30" s="129">
        <f>IF(C31=0,0,C30/C31)</f>
        <v>0</v>
      </c>
      <c r="E30" s="266"/>
    </row>
    <row r="31" spans="1:5" ht="18" customHeight="1" thickBot="1">
      <c r="A31" s="270"/>
      <c r="B31" s="184" t="s">
        <v>2</v>
      </c>
      <c r="C31" s="185">
        <f>SUM(C29:C30)</f>
        <v>0</v>
      </c>
      <c r="D31" s="188"/>
      <c r="E31" s="267"/>
    </row>
    <row r="32" spans="1:5" ht="18" customHeight="1" thickTop="1">
      <c r="A32" s="254" t="s">
        <v>1</v>
      </c>
      <c r="B32" s="180" t="s">
        <v>3</v>
      </c>
      <c r="C32" s="182"/>
      <c r="D32" s="183">
        <f>IF(C34=0,0,C32/C34)</f>
        <v>0</v>
      </c>
      <c r="E32" s="265">
        <f>IF($C$37=0,0,$C34/$C$37)</f>
        <v>0</v>
      </c>
    </row>
    <row r="33" spans="1:5" ht="18" customHeight="1">
      <c r="A33" s="254"/>
      <c r="B33" s="180" t="s">
        <v>4</v>
      </c>
      <c r="C33" s="63"/>
      <c r="D33" s="129">
        <f>IF(C34=0,0,C33/C34)</f>
        <v>0</v>
      </c>
      <c r="E33" s="266"/>
    </row>
    <row r="34" spans="1:5" ht="18" customHeight="1" thickBot="1">
      <c r="A34" s="270"/>
      <c r="B34" s="184" t="s">
        <v>2</v>
      </c>
      <c r="C34" s="185">
        <f>SUM(C32:C33)</f>
        <v>0</v>
      </c>
      <c r="D34" s="188"/>
      <c r="E34" s="267"/>
    </row>
    <row r="35" spans="1:5" ht="18" customHeight="1" thickTop="1">
      <c r="A35" s="251" t="s">
        <v>313</v>
      </c>
      <c r="B35" s="180" t="s">
        <v>3</v>
      </c>
      <c r="C35" s="176">
        <f>C14+C17+C20+C29+C32+C23+C26</f>
        <v>0</v>
      </c>
      <c r="D35" s="183">
        <f>IF(C37=0,0,C35/C37)</f>
        <v>0</v>
      </c>
      <c r="E35" s="265">
        <f>SUM(E14,E17,E20,E23,E26,E29,E32)</f>
        <v>0</v>
      </c>
    </row>
    <row r="36" spans="1:5" ht="18" customHeight="1">
      <c r="A36" s="254"/>
      <c r="B36" s="180" t="s">
        <v>4</v>
      </c>
      <c r="C36" s="76">
        <f>C15+C18+C21+C30+C33+C24+C27</f>
        <v>0</v>
      </c>
      <c r="D36" s="129">
        <f>IF(C37=0,0,C36/C37)</f>
        <v>0</v>
      </c>
      <c r="E36" s="266"/>
    </row>
    <row r="37" spans="1:5" ht="18" customHeight="1">
      <c r="A37" s="255"/>
      <c r="B37" s="181" t="s">
        <v>2</v>
      </c>
      <c r="C37" s="76">
        <f>SUM(C35:C36)</f>
        <v>0</v>
      </c>
      <c r="D37" s="189"/>
      <c r="E37" s="268"/>
    </row>
  </sheetData>
  <sheetProtection sheet="1" objects="1" scenarios="1"/>
  <mergeCells count="16">
    <mergeCell ref="A14:A16"/>
    <mergeCell ref="A17:A19"/>
    <mergeCell ref="A20:A22"/>
    <mergeCell ref="E14:E16"/>
    <mergeCell ref="E17:E19"/>
    <mergeCell ref="E20:E22"/>
    <mergeCell ref="A23:A25"/>
    <mergeCell ref="A26:A28"/>
    <mergeCell ref="A29:A31"/>
    <mergeCell ref="A32:A34"/>
    <mergeCell ref="A35:A37"/>
    <mergeCell ref="E23:E25"/>
    <mergeCell ref="E26:E28"/>
    <mergeCell ref="E29:E31"/>
    <mergeCell ref="E32:E34"/>
    <mergeCell ref="E35:E37"/>
  </mergeCells>
  <phoneticPr fontId="6" type="noConversion"/>
  <conditionalFormatting sqref="C3">
    <cfRule type="expression" dxfId="176" priority="4">
      <formula>C3="Data Not Entered On Set-Up Worksheet"</formula>
    </cfRule>
  </conditionalFormatting>
  <conditionalFormatting sqref="C8">
    <cfRule type="expression" dxfId="175" priority="3">
      <formula>C8="Data Not Entered On Set-Up Worksheet"</formula>
    </cfRule>
  </conditionalFormatting>
  <conditionalFormatting sqref="C10">
    <cfRule type="expression" dxfId="174" priority="2">
      <formula>C10="Data Not Entered On Set-Up Worksheet"</formula>
    </cfRule>
  </conditionalFormatting>
  <conditionalFormatting sqref="C14:C15 C17:C18 C20:C21 C23:C24 C26:C27 C29:C30 C32:C33">
    <cfRule type="cellIs" dxfId="173" priority="1" operator="equal">
      <formula>""</formula>
    </cfRule>
  </conditionalFormatting>
  <pageMargins left="0.5" right="0.5" top="0.5" bottom="0.5" header="0.3" footer="0.3"/>
  <pageSetup scale="85" orientation="landscape" r:id="rId1"/>
  <headerFooter>
    <oddFooter>&amp;L&amp;9NC DHHS LME-MCO Performance Measures Report Part I Waiver Measures&amp;C&amp;P&amp;R&amp;F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4"/>
    <pageSetUpPr fitToPage="1"/>
  </sheetPr>
  <dimension ref="A1:M53"/>
  <sheetViews>
    <sheetView showGridLines="0" workbookViewId="0">
      <selection activeCell="B16" sqref="B16"/>
    </sheetView>
  </sheetViews>
  <sheetFormatPr defaultColWidth="9.109375" defaultRowHeight="13.2"/>
  <cols>
    <col min="1" max="1" width="22.44140625" style="40" customWidth="1"/>
    <col min="2" max="3" width="15.6640625" style="40" customWidth="1"/>
    <col min="4" max="11" width="15.6640625" style="42" customWidth="1"/>
    <col min="12" max="12" width="8.6640625" style="42" customWidth="1"/>
    <col min="13" max="13" width="38.109375" style="42" bestFit="1" customWidth="1"/>
    <col min="14" max="16" width="11.44140625" style="42" customWidth="1"/>
    <col min="17" max="20" width="11" style="42" customWidth="1"/>
    <col min="21" max="16384" width="9.109375" style="42"/>
  </cols>
  <sheetData>
    <row r="1" spans="1:13" ht="15" customHeight="1">
      <c r="A1" s="55" t="s">
        <v>75</v>
      </c>
    </row>
    <row r="2" spans="1:13" ht="15" customHeight="1">
      <c r="A2" s="55" t="s">
        <v>76</v>
      </c>
    </row>
    <row r="3" spans="1:13" ht="15" customHeight="1">
      <c r="A3" s="56" t="s">
        <v>339</v>
      </c>
      <c r="C3" s="68">
        <f>IF('Set-Up Worksheet'!F3="","Data Not Entered On Set-Up Worksheet",'Set-Up Worksheet'!F3)</f>
        <v>2022</v>
      </c>
    </row>
    <row r="4" spans="1:13" ht="15" customHeight="1">
      <c r="C4" s="1"/>
    </row>
    <row r="5" spans="1:13" ht="15" customHeight="1">
      <c r="A5" s="52" t="s">
        <v>61</v>
      </c>
      <c r="C5" s="1"/>
    </row>
    <row r="6" spans="1:13" ht="15" customHeight="1">
      <c r="A6" s="52" t="s">
        <v>319</v>
      </c>
      <c r="C6" s="1"/>
    </row>
    <row r="7" spans="1:13" ht="15" customHeight="1">
      <c r="A7" s="56"/>
      <c r="C7" s="1"/>
    </row>
    <row r="8" spans="1:13" ht="15" customHeight="1">
      <c r="A8" s="56" t="s">
        <v>77</v>
      </c>
      <c r="C8" s="69" t="str">
        <f>IF('Set-Up Worksheet'!E6="","Data Not Entered On Set-Up Worksheet",'Set-Up Worksheet'!E6)</f>
        <v>Data Not Entered On Set-Up Worksheet</v>
      </c>
    </row>
    <row r="9" spans="1:13" ht="15" customHeight="1">
      <c r="A9" s="56" t="s">
        <v>50</v>
      </c>
      <c r="C9" s="1" t="s">
        <v>51</v>
      </c>
    </row>
    <row r="10" spans="1:13" ht="15" customHeight="1">
      <c r="A10" s="56" t="s">
        <v>27</v>
      </c>
      <c r="C10" s="70" t="str">
        <f>IF(OR('Set-Up Worksheet'!E8="",'Set-Up Worksheet'!H8=""),"Data Not Entered On Set-Up Worksheet",TEXT('Set-Up Worksheet'!E8,"mmmm d, yyyy")&amp;" - "&amp;TEXT('Set-Up Worksheet'!H8,"mmmm d, yyyy"))</f>
        <v>July 1, 2021 - June 30, 2022</v>
      </c>
    </row>
    <row r="13" spans="1:13" s="72" customFormat="1" ht="30" customHeight="1">
      <c r="A13" s="190"/>
      <c r="B13" s="186" t="s">
        <v>315</v>
      </c>
      <c r="C13" s="195"/>
      <c r="D13" s="195"/>
      <c r="E13" s="195"/>
      <c r="F13" s="195"/>
      <c r="G13" s="195"/>
      <c r="H13" s="195"/>
      <c r="I13" s="195"/>
      <c r="J13" s="195"/>
      <c r="K13" s="187"/>
      <c r="L13" s="71"/>
    </row>
    <row r="14" spans="1:13" ht="30" customHeight="1">
      <c r="A14" s="191"/>
      <c r="B14" s="193" t="s">
        <v>14</v>
      </c>
      <c r="C14" s="194"/>
      <c r="D14" s="193" t="s">
        <v>15</v>
      </c>
      <c r="E14" s="194"/>
      <c r="F14" s="193" t="s">
        <v>16</v>
      </c>
      <c r="G14" s="194"/>
      <c r="H14" s="193" t="s">
        <v>17</v>
      </c>
      <c r="I14" s="194"/>
      <c r="J14" s="193" t="s">
        <v>2</v>
      </c>
      <c r="K14" s="194"/>
      <c r="L14" s="73"/>
    </row>
    <row r="15" spans="1:13" ht="30" customHeight="1">
      <c r="A15" s="124" t="s">
        <v>8</v>
      </c>
      <c r="B15" s="124" t="s">
        <v>7</v>
      </c>
      <c r="C15" s="124" t="s">
        <v>6</v>
      </c>
      <c r="D15" s="124" t="s">
        <v>7</v>
      </c>
      <c r="E15" s="124" t="s">
        <v>6</v>
      </c>
      <c r="F15" s="85" t="s">
        <v>7</v>
      </c>
      <c r="G15" s="85" t="s">
        <v>6</v>
      </c>
      <c r="H15" s="85" t="s">
        <v>5</v>
      </c>
      <c r="I15" s="85" t="s">
        <v>6</v>
      </c>
      <c r="J15" s="85" t="s">
        <v>7</v>
      </c>
      <c r="K15" s="85" t="s">
        <v>6</v>
      </c>
    </row>
    <row r="16" spans="1:13" s="72" customFormat="1" ht="36" customHeight="1">
      <c r="A16" s="192" t="s">
        <v>9</v>
      </c>
      <c r="B16" s="202"/>
      <c r="C16" s="199">
        <f t="shared" ref="C16:C24" si="0">IF(B$25=0,0,B16/B$25)</f>
        <v>0</v>
      </c>
      <c r="D16" s="202"/>
      <c r="E16" s="199">
        <f t="shared" ref="E16:E24" si="1">IF(D$25=0,0,D16/D$25)</f>
        <v>0</v>
      </c>
      <c r="F16" s="202"/>
      <c r="G16" s="199">
        <f>IF(F$25=0,0,F16/F$25)</f>
        <v>0</v>
      </c>
      <c r="H16" s="202"/>
      <c r="I16" s="199">
        <f>IF(H$25=0,0,H16/H$25)</f>
        <v>0</v>
      </c>
      <c r="J16" s="196">
        <f>SUM(B16,D16,F16,H16)</f>
        <v>0</v>
      </c>
      <c r="K16" s="199">
        <f>IF(J$25=0,0,J16/J$25)</f>
        <v>0</v>
      </c>
      <c r="L16" s="177" t="str">
        <f>IF(COUNTIF(B25:H25,"&gt;0")&lt;7,"Å","")</f>
        <v>Å</v>
      </c>
      <c r="M16" s="156" t="str">
        <f>IF(COUNTIF(B25:H25,"&gt;0")&lt;7,"Enter data in applicable yellow shaded cells","")</f>
        <v>Enter data in applicable yellow shaded cells</v>
      </c>
    </row>
    <row r="17" spans="1:13" s="72" customFormat="1" ht="36" customHeight="1">
      <c r="A17" s="192" t="s">
        <v>10</v>
      </c>
      <c r="B17" s="202"/>
      <c r="C17" s="199">
        <f t="shared" si="0"/>
        <v>0</v>
      </c>
      <c r="D17" s="202"/>
      <c r="E17" s="199">
        <f t="shared" si="1"/>
        <v>0</v>
      </c>
      <c r="F17" s="202"/>
      <c r="G17" s="199">
        <f>IF(F$25=0,0,F17/F$25)</f>
        <v>0</v>
      </c>
      <c r="H17" s="202"/>
      <c r="I17" s="199">
        <f>IF(H$25=0,0,H17/H$25)</f>
        <v>0</v>
      </c>
      <c r="J17" s="196">
        <f>SUM(B17,D17,F17,H17)</f>
        <v>0</v>
      </c>
      <c r="K17" s="199">
        <f>IF(J$25=0,0,J17/J$25)</f>
        <v>0</v>
      </c>
    </row>
    <row r="18" spans="1:13" s="72" customFormat="1" ht="36" customHeight="1">
      <c r="A18" s="192" t="s">
        <v>11</v>
      </c>
      <c r="B18" s="202"/>
      <c r="C18" s="199">
        <f t="shared" si="0"/>
        <v>0</v>
      </c>
      <c r="D18" s="202"/>
      <c r="E18" s="199">
        <f t="shared" si="1"/>
        <v>0</v>
      </c>
      <c r="F18" s="202"/>
      <c r="G18" s="199">
        <f>IF(F$25=0,0,F18/F$25)</f>
        <v>0</v>
      </c>
      <c r="H18" s="202"/>
      <c r="I18" s="199">
        <f>IF(H$25=0,0,H18/H$25)</f>
        <v>0</v>
      </c>
      <c r="J18" s="196">
        <f t="shared" ref="J18:J19" si="2">SUM(B18,D18,F18,H18)</f>
        <v>0</v>
      </c>
      <c r="K18" s="199">
        <f>IF(J$25=0,0,J18/J$25)</f>
        <v>0</v>
      </c>
    </row>
    <row r="19" spans="1:13" s="72" customFormat="1" ht="36" customHeight="1">
      <c r="A19" s="192" t="s">
        <v>331</v>
      </c>
      <c r="B19" s="202"/>
      <c r="C19" s="199">
        <f t="shared" si="0"/>
        <v>0</v>
      </c>
      <c r="D19" s="202"/>
      <c r="E19" s="199">
        <f t="shared" si="1"/>
        <v>0</v>
      </c>
      <c r="F19" s="202"/>
      <c r="G19" s="199">
        <f>IF(F$25=0,0,F19/F$25)</f>
        <v>0</v>
      </c>
      <c r="H19" s="202"/>
      <c r="I19" s="199">
        <f>IF(H$25=0,0,H19/H$25)</f>
        <v>0</v>
      </c>
      <c r="J19" s="196">
        <f t="shared" si="2"/>
        <v>0</v>
      </c>
      <c r="K19" s="199">
        <f>IF(J$25=0,0,J19/J$25)</f>
        <v>0</v>
      </c>
    </row>
    <row r="20" spans="1:13" s="72" customFormat="1" ht="36" customHeight="1">
      <c r="A20" s="192" t="s">
        <v>332</v>
      </c>
      <c r="B20" s="202"/>
      <c r="C20" s="199">
        <f t="shared" si="0"/>
        <v>0</v>
      </c>
      <c r="D20" s="202"/>
      <c r="E20" s="199">
        <f t="shared" si="1"/>
        <v>0</v>
      </c>
      <c r="F20" s="202"/>
      <c r="G20" s="199">
        <f>IF(F$25=0,0,F20/F$25)</f>
        <v>0</v>
      </c>
      <c r="H20" s="202"/>
      <c r="I20" s="199">
        <f>IF(H$25=0,0,H20/H$25)</f>
        <v>0</v>
      </c>
      <c r="J20" s="196">
        <f t="shared" ref="J20" si="3">SUM(B20,D20,F20,H20)</f>
        <v>0</v>
      </c>
      <c r="K20" s="199">
        <f>IF(J$25=0,0,J20/J$25)</f>
        <v>0</v>
      </c>
    </row>
    <row r="21" spans="1:13" s="72" customFormat="1" ht="36" customHeight="1">
      <c r="A21" s="192" t="s">
        <v>317</v>
      </c>
      <c r="B21" s="202"/>
      <c r="C21" s="199">
        <f t="shared" si="0"/>
        <v>0</v>
      </c>
      <c r="D21" s="202"/>
      <c r="E21" s="199">
        <f t="shared" si="1"/>
        <v>0</v>
      </c>
      <c r="F21" s="202"/>
      <c r="G21" s="199">
        <f t="shared" ref="G21" si="4">IF(F$25=0,0,F21/F$25)</f>
        <v>0</v>
      </c>
      <c r="H21" s="202"/>
      <c r="I21" s="199">
        <f t="shared" ref="I21:K21" si="5">IF(H$25=0,0,H21/H$25)</f>
        <v>0</v>
      </c>
      <c r="J21" s="196">
        <f>SUM(B21,D21,F21,H21)</f>
        <v>0</v>
      </c>
      <c r="K21" s="199">
        <f t="shared" si="5"/>
        <v>0</v>
      </c>
    </row>
    <row r="22" spans="1:13" s="72" customFormat="1" ht="36" customHeight="1">
      <c r="A22" s="192" t="s">
        <v>12</v>
      </c>
      <c r="B22" s="202"/>
      <c r="C22" s="199">
        <f t="shared" si="0"/>
        <v>0</v>
      </c>
      <c r="D22" s="202"/>
      <c r="E22" s="199">
        <f t="shared" si="1"/>
        <v>0</v>
      </c>
      <c r="F22" s="202"/>
      <c r="G22" s="199">
        <f t="shared" ref="G22" si="6">IF(F$25=0,0,F22/F$25)</f>
        <v>0</v>
      </c>
      <c r="H22" s="202"/>
      <c r="I22" s="199">
        <f t="shared" ref="I22:K22" si="7">IF(H$25=0,0,H22/H$25)</f>
        <v>0</v>
      </c>
      <c r="J22" s="196">
        <f>SUM(B22,D22,F22,H22)</f>
        <v>0</v>
      </c>
      <c r="K22" s="199">
        <f t="shared" si="7"/>
        <v>0</v>
      </c>
    </row>
    <row r="23" spans="1:13" s="72" customFormat="1" ht="36" customHeight="1">
      <c r="A23" s="192" t="s">
        <v>1</v>
      </c>
      <c r="B23" s="202"/>
      <c r="C23" s="199">
        <f t="shared" si="0"/>
        <v>0</v>
      </c>
      <c r="D23" s="202"/>
      <c r="E23" s="199">
        <f t="shared" si="1"/>
        <v>0</v>
      </c>
      <c r="F23" s="202"/>
      <c r="G23" s="199">
        <f t="shared" ref="G23" si="8">IF(F$25=0,0,F23/F$25)</f>
        <v>0</v>
      </c>
      <c r="H23" s="202"/>
      <c r="I23" s="199">
        <f t="shared" ref="I23:K23" si="9">IF(H$25=0,0,H23/H$25)</f>
        <v>0</v>
      </c>
      <c r="J23" s="196">
        <f>SUM(B23,D23,F23,H23)</f>
        <v>0</v>
      </c>
      <c r="K23" s="199">
        <f t="shared" si="9"/>
        <v>0</v>
      </c>
    </row>
    <row r="24" spans="1:13" s="72" customFormat="1" ht="36" customHeight="1">
      <c r="A24" s="192" t="s">
        <v>13</v>
      </c>
      <c r="B24" s="202"/>
      <c r="C24" s="199">
        <f t="shared" si="0"/>
        <v>0</v>
      </c>
      <c r="D24" s="202"/>
      <c r="E24" s="199">
        <f t="shared" si="1"/>
        <v>0</v>
      </c>
      <c r="F24" s="202"/>
      <c r="G24" s="199">
        <f t="shared" ref="G24" si="10">IF(F$25=0,0,F24/F$25)</f>
        <v>0</v>
      </c>
      <c r="H24" s="202"/>
      <c r="I24" s="199">
        <f t="shared" ref="I24:K24" si="11">IF(H$25=0,0,H24/H$25)</f>
        <v>0</v>
      </c>
      <c r="J24" s="196">
        <f>SUM(B24,D24,F24,H24)</f>
        <v>0</v>
      </c>
      <c r="K24" s="199">
        <f t="shared" si="11"/>
        <v>0</v>
      </c>
    </row>
    <row r="25" spans="1:13" s="72" customFormat="1" ht="36" customHeight="1">
      <c r="A25" s="192" t="s">
        <v>2</v>
      </c>
      <c r="B25" s="201">
        <f t="shared" ref="B25:K25" si="12">SUM(B16:B24)</f>
        <v>0</v>
      </c>
      <c r="C25" s="200">
        <f t="shared" si="12"/>
        <v>0</v>
      </c>
      <c r="D25" s="201">
        <f t="shared" si="12"/>
        <v>0</v>
      </c>
      <c r="E25" s="200">
        <f t="shared" si="12"/>
        <v>0</v>
      </c>
      <c r="F25" s="201">
        <f t="shared" si="12"/>
        <v>0</v>
      </c>
      <c r="G25" s="200">
        <f t="shared" si="12"/>
        <v>0</v>
      </c>
      <c r="H25" s="201">
        <f t="shared" si="12"/>
        <v>0</v>
      </c>
      <c r="I25" s="200">
        <f t="shared" si="12"/>
        <v>0</v>
      </c>
      <c r="J25" s="197">
        <f t="shared" si="12"/>
        <v>0</v>
      </c>
      <c r="K25" s="198">
        <f t="shared" si="12"/>
        <v>0</v>
      </c>
    </row>
    <row r="27" spans="1:13" s="72" customFormat="1" ht="30" customHeight="1">
      <c r="A27" s="190"/>
      <c r="B27" s="186" t="s">
        <v>334</v>
      </c>
      <c r="C27" s="195"/>
      <c r="D27" s="195"/>
      <c r="E27" s="195"/>
      <c r="F27" s="195"/>
      <c r="G27" s="195"/>
      <c r="H27" s="195"/>
      <c r="I27" s="195"/>
      <c r="J27" s="195"/>
      <c r="K27" s="187"/>
      <c r="L27" s="71"/>
    </row>
    <row r="28" spans="1:13" ht="30" customHeight="1">
      <c r="A28" s="191"/>
      <c r="B28" s="193" t="s">
        <v>14</v>
      </c>
      <c r="C28" s="194"/>
      <c r="D28" s="193" t="s">
        <v>15</v>
      </c>
      <c r="E28" s="194"/>
      <c r="F28" s="193" t="s">
        <v>16</v>
      </c>
      <c r="G28" s="194"/>
      <c r="H28" s="193" t="s">
        <v>17</v>
      </c>
      <c r="I28" s="194"/>
      <c r="J28" s="193" t="s">
        <v>2</v>
      </c>
      <c r="K28" s="194"/>
      <c r="L28" s="73"/>
    </row>
    <row r="29" spans="1:13" ht="30" customHeight="1">
      <c r="A29" s="124" t="s">
        <v>8</v>
      </c>
      <c r="B29" s="124" t="s">
        <v>7</v>
      </c>
      <c r="C29" s="124" t="s">
        <v>6</v>
      </c>
      <c r="D29" s="124" t="s">
        <v>7</v>
      </c>
      <c r="E29" s="124" t="s">
        <v>6</v>
      </c>
      <c r="F29" s="85" t="s">
        <v>7</v>
      </c>
      <c r="G29" s="85" t="s">
        <v>6</v>
      </c>
      <c r="H29" s="85" t="s">
        <v>5</v>
      </c>
      <c r="I29" s="85" t="s">
        <v>6</v>
      </c>
      <c r="J29" s="85" t="s">
        <v>7</v>
      </c>
      <c r="K29" s="85" t="s">
        <v>6</v>
      </c>
    </row>
    <row r="30" spans="1:13" s="72" customFormat="1" ht="36" customHeight="1">
      <c r="A30" s="192" t="s">
        <v>9</v>
      </c>
      <c r="B30" s="202"/>
      <c r="C30" s="199">
        <f t="shared" ref="C30:C38" si="13">IF(B$39=0,0,B30/B$39)</f>
        <v>0</v>
      </c>
      <c r="D30" s="202"/>
      <c r="E30" s="199">
        <f t="shared" ref="E30:E38" si="14">IF(D$39=0,0,D30/D$39)</f>
        <v>0</v>
      </c>
      <c r="F30" s="202"/>
      <c r="G30" s="199">
        <f t="shared" ref="G30:G38" si="15">IF(F$39=0,0,F30/F$39)</f>
        <v>0</v>
      </c>
      <c r="H30" s="202"/>
      <c r="I30" s="199">
        <f t="shared" ref="I30:I38" si="16">IF(H$39=0,0,H30/H$39)</f>
        <v>0</v>
      </c>
      <c r="J30" s="196">
        <f>SUM(B30,D30,F30,H30)</f>
        <v>0</v>
      </c>
      <c r="K30" s="199">
        <f t="shared" ref="K30:K38" si="17">IF(J$39=0,0,J30/J$39)</f>
        <v>0</v>
      </c>
      <c r="L30" s="177" t="str">
        <f>IF(COUNTIF(B39:H39,"&gt;0")&lt;7,"Å","")</f>
        <v>Å</v>
      </c>
      <c r="M30" s="156" t="str">
        <f>IF(COUNTIF(B39:H39,"&gt;0")&lt;7,"Enter data in applicable yellow shaded cells","")</f>
        <v>Enter data in applicable yellow shaded cells</v>
      </c>
    </row>
    <row r="31" spans="1:13" s="72" customFormat="1" ht="36" customHeight="1">
      <c r="A31" s="192" t="s">
        <v>10</v>
      </c>
      <c r="B31" s="202"/>
      <c r="C31" s="199">
        <f t="shared" si="13"/>
        <v>0</v>
      </c>
      <c r="D31" s="202"/>
      <c r="E31" s="199">
        <f t="shared" si="14"/>
        <v>0</v>
      </c>
      <c r="F31" s="202"/>
      <c r="G31" s="199">
        <f t="shared" si="15"/>
        <v>0</v>
      </c>
      <c r="H31" s="202"/>
      <c r="I31" s="199">
        <f t="shared" si="16"/>
        <v>0</v>
      </c>
      <c r="J31" s="196">
        <f>SUM(B31,D31,F31,H31)</f>
        <v>0</v>
      </c>
      <c r="K31" s="199">
        <f t="shared" si="17"/>
        <v>0</v>
      </c>
    </row>
    <row r="32" spans="1:13" s="72" customFormat="1" ht="36" customHeight="1">
      <c r="A32" s="192" t="s">
        <v>11</v>
      </c>
      <c r="B32" s="202"/>
      <c r="C32" s="199">
        <f t="shared" si="13"/>
        <v>0</v>
      </c>
      <c r="D32" s="202"/>
      <c r="E32" s="199">
        <f t="shared" si="14"/>
        <v>0</v>
      </c>
      <c r="F32" s="202"/>
      <c r="G32" s="199">
        <f t="shared" si="15"/>
        <v>0</v>
      </c>
      <c r="H32" s="202"/>
      <c r="I32" s="199">
        <f t="shared" si="16"/>
        <v>0</v>
      </c>
      <c r="J32" s="196">
        <f t="shared" ref="J32:J33" si="18">SUM(B32,D32,F32,H32)</f>
        <v>0</v>
      </c>
      <c r="K32" s="199">
        <f t="shared" si="17"/>
        <v>0</v>
      </c>
    </row>
    <row r="33" spans="1:13" s="72" customFormat="1" ht="36" customHeight="1">
      <c r="A33" s="192" t="s">
        <v>331</v>
      </c>
      <c r="B33" s="202"/>
      <c r="C33" s="199">
        <f t="shared" si="13"/>
        <v>0</v>
      </c>
      <c r="D33" s="202"/>
      <c r="E33" s="199">
        <f t="shared" si="14"/>
        <v>0</v>
      </c>
      <c r="F33" s="202"/>
      <c r="G33" s="199">
        <f t="shared" si="15"/>
        <v>0</v>
      </c>
      <c r="H33" s="202"/>
      <c r="I33" s="199">
        <f t="shared" si="16"/>
        <v>0</v>
      </c>
      <c r="J33" s="196">
        <f t="shared" si="18"/>
        <v>0</v>
      </c>
      <c r="K33" s="199">
        <f t="shared" si="17"/>
        <v>0</v>
      </c>
    </row>
    <row r="34" spans="1:13" s="72" customFormat="1" ht="36" customHeight="1">
      <c r="A34" s="192" t="s">
        <v>332</v>
      </c>
      <c r="B34" s="202"/>
      <c r="C34" s="199">
        <f t="shared" si="13"/>
        <v>0</v>
      </c>
      <c r="D34" s="202"/>
      <c r="E34" s="199">
        <f t="shared" si="14"/>
        <v>0</v>
      </c>
      <c r="F34" s="202"/>
      <c r="G34" s="199">
        <f t="shared" si="15"/>
        <v>0</v>
      </c>
      <c r="H34" s="202"/>
      <c r="I34" s="199">
        <f t="shared" si="16"/>
        <v>0</v>
      </c>
      <c r="J34" s="196">
        <f t="shared" ref="J34" si="19">SUM(B34,D34,F34,H34)</f>
        <v>0</v>
      </c>
      <c r="K34" s="199">
        <f t="shared" si="17"/>
        <v>0</v>
      </c>
    </row>
    <row r="35" spans="1:13" s="72" customFormat="1" ht="36" customHeight="1">
      <c r="A35" s="192" t="s">
        <v>317</v>
      </c>
      <c r="B35" s="202"/>
      <c r="C35" s="199">
        <f t="shared" si="13"/>
        <v>0</v>
      </c>
      <c r="D35" s="202"/>
      <c r="E35" s="199">
        <f t="shared" si="14"/>
        <v>0</v>
      </c>
      <c r="F35" s="202"/>
      <c r="G35" s="199">
        <f t="shared" si="15"/>
        <v>0</v>
      </c>
      <c r="H35" s="202"/>
      <c r="I35" s="199">
        <f t="shared" si="16"/>
        <v>0</v>
      </c>
      <c r="J35" s="196">
        <f>SUM(B35,D35,F35,H35)</f>
        <v>0</v>
      </c>
      <c r="K35" s="199">
        <f t="shared" si="17"/>
        <v>0</v>
      </c>
    </row>
    <row r="36" spans="1:13" s="72" customFormat="1" ht="36" customHeight="1">
      <c r="A36" s="192" t="s">
        <v>12</v>
      </c>
      <c r="B36" s="202"/>
      <c r="C36" s="199">
        <f t="shared" si="13"/>
        <v>0</v>
      </c>
      <c r="D36" s="202"/>
      <c r="E36" s="199">
        <f t="shared" si="14"/>
        <v>0</v>
      </c>
      <c r="F36" s="202"/>
      <c r="G36" s="199">
        <f t="shared" si="15"/>
        <v>0</v>
      </c>
      <c r="H36" s="202"/>
      <c r="I36" s="199">
        <f t="shared" si="16"/>
        <v>0</v>
      </c>
      <c r="J36" s="196">
        <f>SUM(B36,D36,F36,H36)</f>
        <v>0</v>
      </c>
      <c r="K36" s="199">
        <f t="shared" si="17"/>
        <v>0</v>
      </c>
    </row>
    <row r="37" spans="1:13" s="72" customFormat="1" ht="36" customHeight="1">
      <c r="A37" s="192" t="s">
        <v>1</v>
      </c>
      <c r="B37" s="202"/>
      <c r="C37" s="199">
        <f t="shared" si="13"/>
        <v>0</v>
      </c>
      <c r="D37" s="202"/>
      <c r="E37" s="199">
        <f t="shared" si="14"/>
        <v>0</v>
      </c>
      <c r="F37" s="202"/>
      <c r="G37" s="199">
        <f t="shared" si="15"/>
        <v>0</v>
      </c>
      <c r="H37" s="202"/>
      <c r="I37" s="199">
        <f t="shared" si="16"/>
        <v>0</v>
      </c>
      <c r="J37" s="196">
        <f>SUM(B37,D37,F37,H37)</f>
        <v>0</v>
      </c>
      <c r="K37" s="199">
        <f t="shared" si="17"/>
        <v>0</v>
      </c>
    </row>
    <row r="38" spans="1:13" s="72" customFormat="1" ht="36" customHeight="1">
      <c r="A38" s="192" t="s">
        <v>13</v>
      </c>
      <c r="B38" s="202"/>
      <c r="C38" s="199">
        <f t="shared" si="13"/>
        <v>0</v>
      </c>
      <c r="D38" s="202"/>
      <c r="E38" s="199">
        <f t="shared" si="14"/>
        <v>0</v>
      </c>
      <c r="F38" s="202"/>
      <c r="G38" s="199">
        <f t="shared" si="15"/>
        <v>0</v>
      </c>
      <c r="H38" s="202"/>
      <c r="I38" s="199">
        <f t="shared" si="16"/>
        <v>0</v>
      </c>
      <c r="J38" s="196">
        <f>SUM(B38,D38,F38,H38)</f>
        <v>0</v>
      </c>
      <c r="K38" s="199">
        <f t="shared" si="17"/>
        <v>0</v>
      </c>
    </row>
    <row r="39" spans="1:13" s="72" customFormat="1" ht="36" customHeight="1">
      <c r="A39" s="192" t="s">
        <v>2</v>
      </c>
      <c r="B39" s="201">
        <f t="shared" ref="B39:K39" si="20">SUM(B30:B38)</f>
        <v>0</v>
      </c>
      <c r="C39" s="200">
        <f t="shared" si="20"/>
        <v>0</v>
      </c>
      <c r="D39" s="201">
        <f t="shared" si="20"/>
        <v>0</v>
      </c>
      <c r="E39" s="200">
        <f t="shared" si="20"/>
        <v>0</v>
      </c>
      <c r="F39" s="201">
        <f t="shared" si="20"/>
        <v>0</v>
      </c>
      <c r="G39" s="200">
        <f t="shared" si="20"/>
        <v>0</v>
      </c>
      <c r="H39" s="201">
        <f t="shared" si="20"/>
        <v>0</v>
      </c>
      <c r="I39" s="200">
        <f t="shared" si="20"/>
        <v>0</v>
      </c>
      <c r="J39" s="197">
        <f t="shared" si="20"/>
        <v>0</v>
      </c>
      <c r="K39" s="198">
        <f t="shared" si="20"/>
        <v>0</v>
      </c>
    </row>
    <row r="41" spans="1:13" s="72" customFormat="1" ht="30" customHeight="1">
      <c r="A41" s="190"/>
      <c r="B41" s="186" t="s">
        <v>335</v>
      </c>
      <c r="C41" s="195"/>
      <c r="D41" s="195"/>
      <c r="E41" s="195"/>
      <c r="F41" s="195"/>
      <c r="G41" s="195"/>
      <c r="H41" s="195"/>
      <c r="I41" s="195"/>
      <c r="J41" s="195"/>
      <c r="K41" s="187"/>
      <c r="L41" s="71"/>
    </row>
    <row r="42" spans="1:13" ht="30" customHeight="1">
      <c r="A42" s="191"/>
      <c r="B42" s="193" t="s">
        <v>14</v>
      </c>
      <c r="C42" s="194"/>
      <c r="D42" s="193" t="s">
        <v>15</v>
      </c>
      <c r="E42" s="194"/>
      <c r="F42" s="193" t="s">
        <v>16</v>
      </c>
      <c r="G42" s="194"/>
      <c r="H42" s="193" t="s">
        <v>17</v>
      </c>
      <c r="I42" s="194"/>
      <c r="J42" s="193" t="s">
        <v>2</v>
      </c>
      <c r="K42" s="194"/>
      <c r="L42" s="73"/>
    </row>
    <row r="43" spans="1:13" ht="30" customHeight="1">
      <c r="A43" s="124" t="s">
        <v>8</v>
      </c>
      <c r="B43" s="193" t="s">
        <v>6</v>
      </c>
      <c r="C43" s="194"/>
      <c r="D43" s="193" t="s">
        <v>6</v>
      </c>
      <c r="E43" s="194"/>
      <c r="F43" s="186" t="s">
        <v>6</v>
      </c>
      <c r="G43" s="187"/>
      <c r="H43" s="186" t="s">
        <v>6</v>
      </c>
      <c r="I43" s="187"/>
      <c r="J43" s="186" t="s">
        <v>6</v>
      </c>
      <c r="K43" s="187"/>
    </row>
    <row r="44" spans="1:13" s="72" customFormat="1" ht="36" customHeight="1">
      <c r="A44" s="192" t="s">
        <v>9</v>
      </c>
      <c r="B44" s="203">
        <f t="shared" ref="B44:B53" si="21">IF(B30=0,0,B16/B30)</f>
        <v>0</v>
      </c>
      <c r="C44" s="204"/>
      <c r="D44" s="203">
        <f t="shared" ref="D44:D53" si="22">IF(D30=0,0,D16/D30)</f>
        <v>0</v>
      </c>
      <c r="E44" s="204"/>
      <c r="F44" s="203">
        <f t="shared" ref="F44:F53" si="23">IF(F30=0,0,F16/F30)</f>
        <v>0</v>
      </c>
      <c r="G44" s="204"/>
      <c r="H44" s="203">
        <f t="shared" ref="H44:H53" si="24">IF(H30=0,0,H16/H30)</f>
        <v>0</v>
      </c>
      <c r="I44" s="204"/>
      <c r="J44" s="203">
        <f t="shared" ref="J44:J53" si="25">IF(J30=0,0,J16/J30)</f>
        <v>0</v>
      </c>
      <c r="K44" s="204"/>
      <c r="L44" s="177"/>
      <c r="M44" s="156"/>
    </row>
    <row r="45" spans="1:13" s="72" customFormat="1" ht="36" customHeight="1">
      <c r="A45" s="192" t="s">
        <v>10</v>
      </c>
      <c r="B45" s="203">
        <f t="shared" si="21"/>
        <v>0</v>
      </c>
      <c r="C45" s="204"/>
      <c r="D45" s="203">
        <f t="shared" si="22"/>
        <v>0</v>
      </c>
      <c r="E45" s="204"/>
      <c r="F45" s="203">
        <f t="shared" si="23"/>
        <v>0</v>
      </c>
      <c r="G45" s="204"/>
      <c r="H45" s="203">
        <f t="shared" si="24"/>
        <v>0</v>
      </c>
      <c r="I45" s="204"/>
      <c r="J45" s="203">
        <f t="shared" si="25"/>
        <v>0</v>
      </c>
      <c r="K45" s="204"/>
    </row>
    <row r="46" spans="1:13" s="72" customFormat="1" ht="36" customHeight="1">
      <c r="A46" s="192" t="s">
        <v>11</v>
      </c>
      <c r="B46" s="203">
        <f t="shared" si="21"/>
        <v>0</v>
      </c>
      <c r="C46" s="204"/>
      <c r="D46" s="203">
        <f t="shared" si="22"/>
        <v>0</v>
      </c>
      <c r="E46" s="204"/>
      <c r="F46" s="203">
        <f t="shared" si="23"/>
        <v>0</v>
      </c>
      <c r="G46" s="204"/>
      <c r="H46" s="203">
        <f t="shared" si="24"/>
        <v>0</v>
      </c>
      <c r="I46" s="204"/>
      <c r="J46" s="203">
        <f t="shared" si="25"/>
        <v>0</v>
      </c>
      <c r="K46" s="204"/>
    </row>
    <row r="47" spans="1:13" s="72" customFormat="1" ht="36" customHeight="1">
      <c r="A47" s="192" t="s">
        <v>331</v>
      </c>
      <c r="B47" s="203">
        <f t="shared" si="21"/>
        <v>0</v>
      </c>
      <c r="C47" s="204"/>
      <c r="D47" s="203">
        <f t="shared" si="22"/>
        <v>0</v>
      </c>
      <c r="E47" s="204"/>
      <c r="F47" s="203">
        <f t="shared" si="23"/>
        <v>0</v>
      </c>
      <c r="G47" s="204"/>
      <c r="H47" s="203">
        <f t="shared" si="24"/>
        <v>0</v>
      </c>
      <c r="I47" s="204"/>
      <c r="J47" s="203">
        <f t="shared" si="25"/>
        <v>0</v>
      </c>
      <c r="K47" s="204"/>
    </row>
    <row r="48" spans="1:13" s="72" customFormat="1" ht="36" customHeight="1">
      <c r="A48" s="192" t="s">
        <v>332</v>
      </c>
      <c r="B48" s="203">
        <f t="shared" si="21"/>
        <v>0</v>
      </c>
      <c r="C48" s="204"/>
      <c r="D48" s="203">
        <f t="shared" si="22"/>
        <v>0</v>
      </c>
      <c r="E48" s="204"/>
      <c r="F48" s="203">
        <f t="shared" si="23"/>
        <v>0</v>
      </c>
      <c r="G48" s="204"/>
      <c r="H48" s="203">
        <f t="shared" si="24"/>
        <v>0</v>
      </c>
      <c r="I48" s="204"/>
      <c r="J48" s="203">
        <f t="shared" si="25"/>
        <v>0</v>
      </c>
      <c r="K48" s="204"/>
    </row>
    <row r="49" spans="1:11" s="72" customFormat="1" ht="36" customHeight="1">
      <c r="A49" s="192" t="s">
        <v>317</v>
      </c>
      <c r="B49" s="203">
        <f t="shared" si="21"/>
        <v>0</v>
      </c>
      <c r="C49" s="204"/>
      <c r="D49" s="203">
        <f t="shared" si="22"/>
        <v>0</v>
      </c>
      <c r="E49" s="204"/>
      <c r="F49" s="203">
        <f t="shared" si="23"/>
        <v>0</v>
      </c>
      <c r="G49" s="204"/>
      <c r="H49" s="203">
        <f t="shared" si="24"/>
        <v>0</v>
      </c>
      <c r="I49" s="204"/>
      <c r="J49" s="203">
        <f t="shared" si="25"/>
        <v>0</v>
      </c>
      <c r="K49" s="204"/>
    </row>
    <row r="50" spans="1:11" s="72" customFormat="1" ht="36" customHeight="1">
      <c r="A50" s="192" t="s">
        <v>12</v>
      </c>
      <c r="B50" s="203">
        <f t="shared" si="21"/>
        <v>0</v>
      </c>
      <c r="C50" s="204"/>
      <c r="D50" s="203">
        <f t="shared" si="22"/>
        <v>0</v>
      </c>
      <c r="E50" s="204"/>
      <c r="F50" s="203">
        <f t="shared" si="23"/>
        <v>0</v>
      </c>
      <c r="G50" s="204"/>
      <c r="H50" s="203">
        <f t="shared" si="24"/>
        <v>0</v>
      </c>
      <c r="I50" s="204"/>
      <c r="J50" s="203">
        <f t="shared" si="25"/>
        <v>0</v>
      </c>
      <c r="K50" s="204"/>
    </row>
    <row r="51" spans="1:11" s="72" customFormat="1" ht="36" customHeight="1">
      <c r="A51" s="192" t="s">
        <v>1</v>
      </c>
      <c r="B51" s="203">
        <f t="shared" si="21"/>
        <v>0</v>
      </c>
      <c r="C51" s="204"/>
      <c r="D51" s="203">
        <f t="shared" si="22"/>
        <v>0</v>
      </c>
      <c r="E51" s="204"/>
      <c r="F51" s="203">
        <f t="shared" si="23"/>
        <v>0</v>
      </c>
      <c r="G51" s="204"/>
      <c r="H51" s="203">
        <f t="shared" si="24"/>
        <v>0</v>
      </c>
      <c r="I51" s="204"/>
      <c r="J51" s="203">
        <f t="shared" si="25"/>
        <v>0</v>
      </c>
      <c r="K51" s="204"/>
    </row>
    <row r="52" spans="1:11" s="72" customFormat="1" ht="36" customHeight="1">
      <c r="A52" s="192" t="s">
        <v>13</v>
      </c>
      <c r="B52" s="203">
        <f t="shared" si="21"/>
        <v>0</v>
      </c>
      <c r="C52" s="204"/>
      <c r="D52" s="203">
        <f t="shared" si="22"/>
        <v>0</v>
      </c>
      <c r="E52" s="204"/>
      <c r="F52" s="203">
        <f t="shared" si="23"/>
        <v>0</v>
      </c>
      <c r="G52" s="204"/>
      <c r="H52" s="203">
        <f t="shared" si="24"/>
        <v>0</v>
      </c>
      <c r="I52" s="204"/>
      <c r="J52" s="203">
        <f t="shared" si="25"/>
        <v>0</v>
      </c>
      <c r="K52" s="204"/>
    </row>
    <row r="53" spans="1:11" s="72" customFormat="1" ht="36" customHeight="1">
      <c r="A53" s="192" t="s">
        <v>2</v>
      </c>
      <c r="B53" s="203">
        <f t="shared" si="21"/>
        <v>0</v>
      </c>
      <c r="C53" s="205"/>
      <c r="D53" s="203">
        <f t="shared" si="22"/>
        <v>0</v>
      </c>
      <c r="E53" s="205"/>
      <c r="F53" s="203">
        <f t="shared" si="23"/>
        <v>0</v>
      </c>
      <c r="G53" s="205"/>
      <c r="H53" s="203">
        <f t="shared" si="24"/>
        <v>0</v>
      </c>
      <c r="I53" s="205"/>
      <c r="J53" s="203">
        <f t="shared" si="25"/>
        <v>0</v>
      </c>
      <c r="K53" s="206"/>
    </row>
  </sheetData>
  <sheetProtection sheet="1" objects="1" scenarios="1"/>
  <phoneticPr fontId="6" type="noConversion"/>
  <conditionalFormatting sqref="C3">
    <cfRule type="expression" dxfId="172" priority="13">
      <formula>C3="Data Not Entered On Set-Up Worksheet"</formula>
    </cfRule>
  </conditionalFormatting>
  <conditionalFormatting sqref="C8">
    <cfRule type="expression" dxfId="171" priority="12">
      <formula>C8="Data Not Entered On Set-Up Worksheet"</formula>
    </cfRule>
  </conditionalFormatting>
  <conditionalFormatting sqref="C10">
    <cfRule type="expression" dxfId="170" priority="11">
      <formula>C10="Data Not Entered On Set-Up Worksheet"</formula>
    </cfRule>
  </conditionalFormatting>
  <conditionalFormatting sqref="B16:B19 D16:D19 F16:F19 H16:H19 B30:B33 D30:D33 F30:F33 H30:H33 J44:J47 H21:H24 F21:F24 D21:D24 B21:B24 H35:H38 F35:F38 D35:D38 B35:B38 J49:J53">
    <cfRule type="cellIs" dxfId="169" priority="10" operator="equal">
      <formula>""</formula>
    </cfRule>
  </conditionalFormatting>
  <conditionalFormatting sqref="B53">
    <cfRule type="cellIs" dxfId="168" priority="8" operator="equal">
      <formula>""</formula>
    </cfRule>
  </conditionalFormatting>
  <conditionalFormatting sqref="D53">
    <cfRule type="cellIs" dxfId="167" priority="7" operator="equal">
      <formula>""</formula>
    </cfRule>
  </conditionalFormatting>
  <conditionalFormatting sqref="F53">
    <cfRule type="cellIs" dxfId="166" priority="6" operator="equal">
      <formula>""</formula>
    </cfRule>
  </conditionalFormatting>
  <conditionalFormatting sqref="H53">
    <cfRule type="cellIs" dxfId="165" priority="5" operator="equal">
      <formula>""</formula>
    </cfRule>
  </conditionalFormatting>
  <conditionalFormatting sqref="B20 D20 F20 H20">
    <cfRule type="cellIs" dxfId="164" priority="3" operator="equal">
      <formula>""</formula>
    </cfRule>
  </conditionalFormatting>
  <conditionalFormatting sqref="B34 D34 F34 H34">
    <cfRule type="cellIs" dxfId="163" priority="2" operator="equal">
      <formula>""</formula>
    </cfRule>
  </conditionalFormatting>
  <conditionalFormatting sqref="J48">
    <cfRule type="cellIs" dxfId="162" priority="1" operator="equal">
      <formula>""</formula>
    </cfRule>
  </conditionalFormatting>
  <pageMargins left="0.5" right="0.5" top="0.5" bottom="0.5" header="0.3" footer="0.3"/>
  <pageSetup scale="32" orientation="landscape" r:id="rId1"/>
  <headerFooter>
    <oddFooter>&amp;L&amp;9NC DHHS LME-MCO Performance Measures Report Part I Waiver Measures&amp;C&amp;P&amp;R&amp;F</oddFooter>
  </headerFooter>
  <rowBreaks count="2" manualBreakCount="2">
    <brk id="26" max="16383" man="1"/>
    <brk id="40" max="16383" man="1"/>
  </rowBreaks>
  <ignoredErrors>
    <ignoredError sqref="J16:J17" formula="1"/>
  </ignoredError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44"/>
    <pageSetUpPr fitToPage="1"/>
  </sheetPr>
  <dimension ref="A1:AG118"/>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1" width="12.6640625" style="28" customWidth="1"/>
    <col min="22" max="22" width="8.88671875" style="28" bestFit="1" customWidth="1"/>
    <col min="23" max="16384" width="9.109375" style="28"/>
  </cols>
  <sheetData>
    <row r="1" spans="1:33" ht="15" customHeight="1">
      <c r="A1" s="55" t="s">
        <v>75</v>
      </c>
    </row>
    <row r="2" spans="1:33" ht="15" customHeight="1">
      <c r="A2" s="55" t="s">
        <v>76</v>
      </c>
    </row>
    <row r="3" spans="1:33" ht="15" customHeight="1">
      <c r="A3" s="37" t="s">
        <v>339</v>
      </c>
      <c r="D3" s="59">
        <f>IF('Set-Up Worksheet'!F3="","Data Not Entered On Set-Up Worksheet",'Set-Up Worksheet'!F3)</f>
        <v>2022</v>
      </c>
      <c r="H3" s="59"/>
      <c r="J3" s="59"/>
      <c r="L3" s="59"/>
      <c r="O3" s="59"/>
      <c r="P3" s="59"/>
      <c r="U3" s="59"/>
    </row>
    <row r="4" spans="1:33" ht="15" customHeight="1">
      <c r="D4" s="39"/>
      <c r="H4" s="39"/>
      <c r="J4" s="39"/>
      <c r="L4" s="39"/>
      <c r="O4" s="39"/>
      <c r="P4" s="39"/>
      <c r="U4" s="39"/>
    </row>
    <row r="5" spans="1:33" ht="15" customHeight="1">
      <c r="A5" s="37" t="s">
        <v>61</v>
      </c>
      <c r="D5" s="39"/>
      <c r="H5" s="39"/>
      <c r="J5" s="39"/>
      <c r="L5" s="39"/>
      <c r="O5" s="39"/>
      <c r="P5" s="39"/>
      <c r="U5" s="39"/>
    </row>
    <row r="6" spans="1:33" ht="15" customHeight="1">
      <c r="A6" s="52" t="s">
        <v>322</v>
      </c>
      <c r="D6" s="39"/>
      <c r="H6" s="39"/>
      <c r="J6" s="39"/>
      <c r="L6" s="39"/>
      <c r="O6" s="39"/>
      <c r="P6" s="39"/>
      <c r="U6" s="39"/>
    </row>
    <row r="7" spans="1:33" ht="15" customHeight="1">
      <c r="A7" s="37"/>
      <c r="D7" s="39"/>
      <c r="H7" s="39"/>
      <c r="J7" s="39"/>
      <c r="L7" s="39"/>
      <c r="O7" s="39"/>
      <c r="P7" s="39"/>
      <c r="U7" s="39"/>
      <c r="Y7" s="150"/>
      <c r="Z7" s="150"/>
      <c r="AA7" s="151"/>
      <c r="AB7" s="150"/>
      <c r="AC7" s="150"/>
      <c r="AD7" s="150"/>
      <c r="AE7" s="150"/>
      <c r="AF7" s="37"/>
      <c r="AG7" s="44"/>
    </row>
    <row r="8" spans="1:33" ht="15" customHeight="1">
      <c r="A8" s="37" t="s">
        <v>77</v>
      </c>
      <c r="D8" s="60" t="str">
        <f>IF('Set-Up Worksheet'!E6="","Data Not Entered On Set-Up Worksheet",'Set-Up Worksheet'!E6)</f>
        <v>Data Not Entered On Set-Up Worksheet</v>
      </c>
      <c r="L8" s="60"/>
      <c r="O8" s="60"/>
      <c r="P8" s="60"/>
      <c r="U8" s="60"/>
    </row>
    <row r="9" spans="1:33" ht="15" customHeight="1">
      <c r="A9" s="37" t="s">
        <v>50</v>
      </c>
      <c r="D9" s="39" t="s">
        <v>51</v>
      </c>
      <c r="H9" s="39"/>
      <c r="J9" s="39"/>
      <c r="L9" s="39"/>
      <c r="O9" s="39"/>
      <c r="P9" s="39"/>
      <c r="U9" s="39"/>
    </row>
    <row r="10" spans="1:33" ht="15" customHeight="1">
      <c r="A10" s="37" t="s">
        <v>27</v>
      </c>
      <c r="D10" s="61" t="str">
        <f>IF(OR('Set-Up Worksheet'!E8="",'Set-Up Worksheet'!H8=""),"Data Not Entered On Set-Up Worksheet",TEXT('Set-Up Worksheet'!E8,"mmmm d, yyyy")&amp;" - "&amp;TEXT('Set-Up Worksheet'!H8,"mmmm d, yyyy"))</f>
        <v>July 1, 2021 - June 30, 2022</v>
      </c>
      <c r="H10" s="175" t="s">
        <v>162</v>
      </c>
      <c r="J10" s="175" t="s">
        <v>162</v>
      </c>
      <c r="L10" s="61"/>
      <c r="O10" s="61"/>
      <c r="P10" s="61"/>
      <c r="U10" s="61"/>
    </row>
    <row r="11" spans="1:33" ht="13.8" thickBot="1"/>
    <row r="12" spans="1:33" ht="26.1" customHeight="1" thickBot="1">
      <c r="B12" s="159" t="s">
        <v>318</v>
      </c>
      <c r="C12" s="208"/>
      <c r="D12" s="208"/>
      <c r="E12" s="208"/>
      <c r="F12" s="208"/>
      <c r="G12" s="208"/>
      <c r="H12" s="208"/>
      <c r="I12" s="208"/>
      <c r="J12" s="208"/>
      <c r="K12" s="208"/>
      <c r="L12" s="208"/>
      <c r="M12" s="208"/>
      <c r="N12" s="208"/>
      <c r="O12" s="208"/>
      <c r="P12" s="208"/>
      <c r="Q12" s="208"/>
      <c r="R12" s="208"/>
      <c r="S12" s="208"/>
      <c r="T12" s="208"/>
      <c r="U12" s="211"/>
    </row>
    <row r="13" spans="1:33" s="44" customFormat="1" ht="27" thickBot="1">
      <c r="A13" s="37"/>
      <c r="B13" s="159" t="s">
        <v>9</v>
      </c>
      <c r="C13" s="211"/>
      <c r="D13" s="212" t="s">
        <v>10</v>
      </c>
      <c r="E13" s="161"/>
      <c r="F13" s="213" t="s">
        <v>11</v>
      </c>
      <c r="G13" s="214"/>
      <c r="H13" s="208" t="s">
        <v>331</v>
      </c>
      <c r="I13" s="161"/>
      <c r="J13" s="212" t="s">
        <v>332</v>
      </c>
      <c r="K13" s="225"/>
      <c r="L13" s="208" t="s">
        <v>317</v>
      </c>
      <c r="M13" s="161"/>
      <c r="N13" s="213" t="s">
        <v>12</v>
      </c>
      <c r="O13" s="161"/>
      <c r="P13" s="208" t="s">
        <v>1</v>
      </c>
      <c r="Q13" s="161"/>
      <c r="R13" s="159" t="s">
        <v>13</v>
      </c>
      <c r="S13" s="211"/>
      <c r="T13" s="159" t="s">
        <v>2</v>
      </c>
      <c r="U13" s="161"/>
    </row>
    <row r="14" spans="1:33" ht="20.100000000000001" customHeight="1">
      <c r="A14" s="171" t="s">
        <v>193</v>
      </c>
      <c r="B14" s="162" t="s">
        <v>7</v>
      </c>
      <c r="C14" s="210" t="s">
        <v>6</v>
      </c>
      <c r="D14" s="209" t="s">
        <v>7</v>
      </c>
      <c r="E14" s="209" t="s">
        <v>6</v>
      </c>
      <c r="F14" s="162" t="s">
        <v>7</v>
      </c>
      <c r="G14" s="210" t="s">
        <v>6</v>
      </c>
      <c r="H14" s="209" t="s">
        <v>7</v>
      </c>
      <c r="I14" s="224" t="s">
        <v>6</v>
      </c>
      <c r="J14" s="209" t="s">
        <v>7</v>
      </c>
      <c r="K14" s="224" t="s">
        <v>6</v>
      </c>
      <c r="L14" s="209" t="s">
        <v>7</v>
      </c>
      <c r="M14" s="209" t="s">
        <v>6</v>
      </c>
      <c r="N14" s="162" t="s">
        <v>7</v>
      </c>
      <c r="O14" s="210" t="s">
        <v>6</v>
      </c>
      <c r="P14" s="209" t="s">
        <v>7</v>
      </c>
      <c r="Q14" s="209" t="s">
        <v>6</v>
      </c>
      <c r="R14" s="162" t="s">
        <v>7</v>
      </c>
      <c r="S14" s="210" t="s">
        <v>6</v>
      </c>
      <c r="T14" s="162" t="s">
        <v>7</v>
      </c>
      <c r="U14" s="210" t="s">
        <v>6</v>
      </c>
    </row>
    <row r="15" spans="1:33" ht="18" customHeight="1">
      <c r="A15" s="172" t="str">
        <f>IF($D$8="Data Not Entered On Set-Up Worksheet","",IF(OR(VLOOKUP($D$8,County_Lookup,2,FALSE)="",VLOOKUP($D$8,County_Lookup,2,FALSE)=0),"",VLOOKUP($D$8,County_Lookup,2,FALSE)))</f>
        <v/>
      </c>
      <c r="B15" s="215"/>
      <c r="C15" s="217" t="str">
        <f t="shared" ref="C15:C46" si="0">IF($A15="","",IF($T15=0,0,B15/$T15))</f>
        <v/>
      </c>
      <c r="D15" s="215"/>
      <c r="E15" s="217" t="str">
        <f t="shared" ref="E15:E46" si="1">IF($A15="","",IF($T15=0,0,D15/$T15))</f>
        <v/>
      </c>
      <c r="F15" s="215"/>
      <c r="G15" s="217" t="str">
        <f t="shared" ref="G15:G46" si="2">IF($A15="","",IF($T15=0,0,F15/$T15))</f>
        <v/>
      </c>
      <c r="H15" s="215"/>
      <c r="I15" s="223" t="str">
        <f t="shared" ref="I15:K46" si="3">IF($A15="","",IF($T15=0,0,H15/$T15))</f>
        <v/>
      </c>
      <c r="J15" s="215"/>
      <c r="K15" s="217" t="str">
        <f t="shared" si="3"/>
        <v/>
      </c>
      <c r="L15" s="215"/>
      <c r="M15" s="217" t="str">
        <f t="shared" ref="M15:M46" si="4">IF($A15="","",IF($T15=0,0,L15/$T15))</f>
        <v/>
      </c>
      <c r="N15" s="215"/>
      <c r="O15" s="217" t="str">
        <f t="shared" ref="O15:O46" si="5">IF($A15="","",IF($T15=0,0,N15/$T15))</f>
        <v/>
      </c>
      <c r="P15" s="215"/>
      <c r="Q15" s="217" t="str">
        <f t="shared" ref="Q15:Q46" si="6">IF($A15="","",IF($T15=0,0,P15/$T15))</f>
        <v/>
      </c>
      <c r="R15" s="215"/>
      <c r="S15" s="217" t="str">
        <f t="shared" ref="S15:S46" si="7">IF($A15="","",IF($T15=0,0,R15/$T15))</f>
        <v/>
      </c>
      <c r="T15" s="216" t="str">
        <f>IF($A15="","",SUM(B15,D15,F15,H15,J15,L15,N15,P15,R15))</f>
        <v/>
      </c>
      <c r="U15" s="219" t="str">
        <f>IF($A15="","",SUM(C15,E15,G15,I15,K15,M15,O15,Q15,S15))</f>
        <v/>
      </c>
    </row>
    <row r="16" spans="1:3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23" t="str">
        <f t="shared" si="3"/>
        <v/>
      </c>
      <c r="J16" s="215"/>
      <c r="K16" s="217" t="str">
        <f t="shared" si="3"/>
        <v/>
      </c>
      <c r="L16" s="215"/>
      <c r="M16" s="217" t="str">
        <f t="shared" si="4"/>
        <v/>
      </c>
      <c r="N16" s="215"/>
      <c r="O16" s="217" t="str">
        <f t="shared" si="5"/>
        <v/>
      </c>
      <c r="P16" s="215"/>
      <c r="Q16" s="217" t="str">
        <f t="shared" si="6"/>
        <v/>
      </c>
      <c r="R16" s="215"/>
      <c r="S16" s="217" t="str">
        <f t="shared" si="7"/>
        <v/>
      </c>
      <c r="T16" s="216" t="str">
        <f t="shared" ref="T16:T45" si="8">IF($A16="","",SUM(B16,D16,F16,H16,J16,L16,N16,P16,R16))</f>
        <v/>
      </c>
      <c r="U16" s="219" t="str">
        <f t="shared" ref="U16:U45" si="9">IF($A16="","",SUM(C16,E16,G16,I16,K16,M16,O16,Q16,S16))</f>
        <v/>
      </c>
    </row>
    <row r="17" spans="1:2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23" t="str">
        <f t="shared" si="3"/>
        <v/>
      </c>
      <c r="J17" s="215"/>
      <c r="K17" s="217" t="str">
        <f t="shared" si="3"/>
        <v/>
      </c>
      <c r="L17" s="215"/>
      <c r="M17" s="217" t="str">
        <f t="shared" si="4"/>
        <v/>
      </c>
      <c r="N17" s="215"/>
      <c r="O17" s="217" t="str">
        <f t="shared" si="5"/>
        <v/>
      </c>
      <c r="P17" s="215"/>
      <c r="Q17" s="217" t="str">
        <f t="shared" si="6"/>
        <v/>
      </c>
      <c r="R17" s="215"/>
      <c r="S17" s="217" t="str">
        <f t="shared" si="7"/>
        <v/>
      </c>
      <c r="T17" s="216" t="str">
        <f t="shared" si="8"/>
        <v/>
      </c>
      <c r="U17" s="219" t="str">
        <f t="shared" si="9"/>
        <v/>
      </c>
    </row>
    <row r="18" spans="1:2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23" t="str">
        <f t="shared" si="3"/>
        <v/>
      </c>
      <c r="J18" s="215"/>
      <c r="K18" s="217" t="str">
        <f t="shared" si="3"/>
        <v/>
      </c>
      <c r="L18" s="215"/>
      <c r="M18" s="217" t="str">
        <f t="shared" si="4"/>
        <v/>
      </c>
      <c r="N18" s="215"/>
      <c r="O18" s="217" t="str">
        <f t="shared" si="5"/>
        <v/>
      </c>
      <c r="P18" s="215"/>
      <c r="Q18" s="217" t="str">
        <f t="shared" si="6"/>
        <v/>
      </c>
      <c r="R18" s="215"/>
      <c r="S18" s="217" t="str">
        <f t="shared" si="7"/>
        <v/>
      </c>
      <c r="T18" s="216" t="str">
        <f t="shared" si="8"/>
        <v/>
      </c>
      <c r="U18" s="219" t="str">
        <f t="shared" si="9"/>
        <v/>
      </c>
    </row>
    <row r="19" spans="1:2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23" t="str">
        <f t="shared" si="3"/>
        <v/>
      </c>
      <c r="J19" s="215"/>
      <c r="K19" s="217" t="str">
        <f t="shared" si="3"/>
        <v/>
      </c>
      <c r="L19" s="215"/>
      <c r="M19" s="217" t="str">
        <f t="shared" si="4"/>
        <v/>
      </c>
      <c r="N19" s="215"/>
      <c r="O19" s="217" t="str">
        <f t="shared" si="5"/>
        <v/>
      </c>
      <c r="P19" s="215"/>
      <c r="Q19" s="217" t="str">
        <f t="shared" si="6"/>
        <v/>
      </c>
      <c r="R19" s="215"/>
      <c r="S19" s="217" t="str">
        <f t="shared" si="7"/>
        <v/>
      </c>
      <c r="T19" s="216" t="str">
        <f t="shared" si="8"/>
        <v/>
      </c>
      <c r="U19" s="219" t="str">
        <f t="shared" si="9"/>
        <v/>
      </c>
    </row>
    <row r="20" spans="1:2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23" t="str">
        <f t="shared" si="3"/>
        <v/>
      </c>
      <c r="J20" s="215"/>
      <c r="K20" s="217" t="str">
        <f t="shared" si="3"/>
        <v/>
      </c>
      <c r="L20" s="215"/>
      <c r="M20" s="217" t="str">
        <f t="shared" si="4"/>
        <v/>
      </c>
      <c r="N20" s="215"/>
      <c r="O20" s="217" t="str">
        <f t="shared" si="5"/>
        <v/>
      </c>
      <c r="P20" s="215"/>
      <c r="Q20" s="217" t="str">
        <f t="shared" si="6"/>
        <v/>
      </c>
      <c r="R20" s="215"/>
      <c r="S20" s="217" t="str">
        <f t="shared" si="7"/>
        <v/>
      </c>
      <c r="T20" s="216" t="str">
        <f t="shared" si="8"/>
        <v/>
      </c>
      <c r="U20" s="219" t="str">
        <f t="shared" si="9"/>
        <v/>
      </c>
    </row>
    <row r="21" spans="1:2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23" t="str">
        <f t="shared" si="3"/>
        <v/>
      </c>
      <c r="J21" s="215"/>
      <c r="K21" s="217" t="str">
        <f t="shared" si="3"/>
        <v/>
      </c>
      <c r="L21" s="215"/>
      <c r="M21" s="217" t="str">
        <f t="shared" si="4"/>
        <v/>
      </c>
      <c r="N21" s="215"/>
      <c r="O21" s="217" t="str">
        <f t="shared" si="5"/>
        <v/>
      </c>
      <c r="P21" s="215"/>
      <c r="Q21" s="217" t="str">
        <f t="shared" si="6"/>
        <v/>
      </c>
      <c r="R21" s="215"/>
      <c r="S21" s="217" t="str">
        <f t="shared" si="7"/>
        <v/>
      </c>
      <c r="T21" s="216" t="str">
        <f t="shared" si="8"/>
        <v/>
      </c>
      <c r="U21" s="219" t="str">
        <f t="shared" si="9"/>
        <v/>
      </c>
    </row>
    <row r="22" spans="1:2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23" t="str">
        <f t="shared" si="3"/>
        <v/>
      </c>
      <c r="J22" s="215"/>
      <c r="K22" s="217" t="str">
        <f t="shared" si="3"/>
        <v/>
      </c>
      <c r="L22" s="215"/>
      <c r="M22" s="217" t="str">
        <f t="shared" si="4"/>
        <v/>
      </c>
      <c r="N22" s="215"/>
      <c r="O22" s="217" t="str">
        <f t="shared" si="5"/>
        <v/>
      </c>
      <c r="P22" s="215"/>
      <c r="Q22" s="217" t="str">
        <f t="shared" si="6"/>
        <v/>
      </c>
      <c r="R22" s="215"/>
      <c r="S22" s="217" t="str">
        <f t="shared" si="7"/>
        <v/>
      </c>
      <c r="T22" s="216" t="str">
        <f t="shared" si="8"/>
        <v/>
      </c>
      <c r="U22" s="219" t="str">
        <f t="shared" si="9"/>
        <v/>
      </c>
    </row>
    <row r="23" spans="1:2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23" t="str">
        <f t="shared" si="3"/>
        <v/>
      </c>
      <c r="J23" s="215"/>
      <c r="K23" s="217" t="str">
        <f t="shared" si="3"/>
        <v/>
      </c>
      <c r="L23" s="215"/>
      <c r="M23" s="217" t="str">
        <f t="shared" si="4"/>
        <v/>
      </c>
      <c r="N23" s="215"/>
      <c r="O23" s="217" t="str">
        <f t="shared" si="5"/>
        <v/>
      </c>
      <c r="P23" s="215"/>
      <c r="Q23" s="217" t="str">
        <f t="shared" si="6"/>
        <v/>
      </c>
      <c r="R23" s="215"/>
      <c r="S23" s="217" t="str">
        <f t="shared" si="7"/>
        <v/>
      </c>
      <c r="T23" s="216" t="str">
        <f t="shared" si="8"/>
        <v/>
      </c>
      <c r="U23" s="219" t="str">
        <f t="shared" si="9"/>
        <v/>
      </c>
    </row>
    <row r="24" spans="1:2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23" t="str">
        <f t="shared" si="3"/>
        <v/>
      </c>
      <c r="J24" s="215"/>
      <c r="K24" s="217" t="str">
        <f t="shared" si="3"/>
        <v/>
      </c>
      <c r="L24" s="215"/>
      <c r="M24" s="217" t="str">
        <f t="shared" si="4"/>
        <v/>
      </c>
      <c r="N24" s="215"/>
      <c r="O24" s="217" t="str">
        <f t="shared" si="5"/>
        <v/>
      </c>
      <c r="P24" s="215"/>
      <c r="Q24" s="217" t="str">
        <f t="shared" si="6"/>
        <v/>
      </c>
      <c r="R24" s="215"/>
      <c r="S24" s="217" t="str">
        <f t="shared" si="7"/>
        <v/>
      </c>
      <c r="T24" s="216" t="str">
        <f t="shared" si="8"/>
        <v/>
      </c>
      <c r="U24" s="219" t="str">
        <f t="shared" si="9"/>
        <v/>
      </c>
    </row>
    <row r="25" spans="1:2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23" t="str">
        <f t="shared" si="3"/>
        <v/>
      </c>
      <c r="J25" s="215"/>
      <c r="K25" s="217" t="str">
        <f t="shared" si="3"/>
        <v/>
      </c>
      <c r="L25" s="215"/>
      <c r="M25" s="217" t="str">
        <f t="shared" si="4"/>
        <v/>
      </c>
      <c r="N25" s="215"/>
      <c r="O25" s="217" t="str">
        <f t="shared" si="5"/>
        <v/>
      </c>
      <c r="P25" s="215"/>
      <c r="Q25" s="217" t="str">
        <f t="shared" si="6"/>
        <v/>
      </c>
      <c r="R25" s="215"/>
      <c r="S25" s="217" t="str">
        <f t="shared" si="7"/>
        <v/>
      </c>
      <c r="T25" s="216" t="str">
        <f t="shared" si="8"/>
        <v/>
      </c>
      <c r="U25" s="219" t="str">
        <f t="shared" si="9"/>
        <v/>
      </c>
    </row>
    <row r="26" spans="1:2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23" t="str">
        <f t="shared" si="3"/>
        <v/>
      </c>
      <c r="J26" s="215"/>
      <c r="K26" s="217" t="str">
        <f t="shared" si="3"/>
        <v/>
      </c>
      <c r="L26" s="215"/>
      <c r="M26" s="217" t="str">
        <f t="shared" si="4"/>
        <v/>
      </c>
      <c r="N26" s="215"/>
      <c r="O26" s="217" t="str">
        <f t="shared" si="5"/>
        <v/>
      </c>
      <c r="P26" s="215"/>
      <c r="Q26" s="217" t="str">
        <f t="shared" si="6"/>
        <v/>
      </c>
      <c r="R26" s="215"/>
      <c r="S26" s="217" t="str">
        <f t="shared" si="7"/>
        <v/>
      </c>
      <c r="T26" s="216" t="str">
        <f t="shared" si="8"/>
        <v/>
      </c>
      <c r="U26" s="219" t="str">
        <f t="shared" si="9"/>
        <v/>
      </c>
    </row>
    <row r="27" spans="1:2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23" t="str">
        <f t="shared" si="3"/>
        <v/>
      </c>
      <c r="J27" s="215"/>
      <c r="K27" s="217" t="str">
        <f t="shared" si="3"/>
        <v/>
      </c>
      <c r="L27" s="215"/>
      <c r="M27" s="217" t="str">
        <f t="shared" si="4"/>
        <v/>
      </c>
      <c r="N27" s="215"/>
      <c r="O27" s="217" t="str">
        <f t="shared" si="5"/>
        <v/>
      </c>
      <c r="P27" s="215"/>
      <c r="Q27" s="217" t="str">
        <f t="shared" si="6"/>
        <v/>
      </c>
      <c r="R27" s="215"/>
      <c r="S27" s="217" t="str">
        <f t="shared" si="7"/>
        <v/>
      </c>
      <c r="T27" s="216" t="str">
        <f t="shared" si="8"/>
        <v/>
      </c>
      <c r="U27" s="219" t="str">
        <f t="shared" si="9"/>
        <v/>
      </c>
    </row>
    <row r="28" spans="1:2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23" t="str">
        <f t="shared" si="3"/>
        <v/>
      </c>
      <c r="J28" s="215"/>
      <c r="K28" s="217" t="str">
        <f t="shared" si="3"/>
        <v/>
      </c>
      <c r="L28" s="215"/>
      <c r="M28" s="217" t="str">
        <f t="shared" si="4"/>
        <v/>
      </c>
      <c r="N28" s="215"/>
      <c r="O28" s="217" t="str">
        <f t="shared" si="5"/>
        <v/>
      </c>
      <c r="P28" s="215"/>
      <c r="Q28" s="217" t="str">
        <f t="shared" si="6"/>
        <v/>
      </c>
      <c r="R28" s="215"/>
      <c r="S28" s="217" t="str">
        <f t="shared" si="7"/>
        <v/>
      </c>
      <c r="T28" s="216" t="str">
        <f t="shared" si="8"/>
        <v/>
      </c>
      <c r="U28" s="219" t="str">
        <f t="shared" si="9"/>
        <v/>
      </c>
    </row>
    <row r="29" spans="1:2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23" t="str">
        <f t="shared" si="3"/>
        <v/>
      </c>
      <c r="J29" s="215"/>
      <c r="K29" s="217" t="str">
        <f t="shared" si="3"/>
        <v/>
      </c>
      <c r="L29" s="215"/>
      <c r="M29" s="217" t="str">
        <f t="shared" si="4"/>
        <v/>
      </c>
      <c r="N29" s="215"/>
      <c r="O29" s="217" t="str">
        <f t="shared" si="5"/>
        <v/>
      </c>
      <c r="P29" s="215"/>
      <c r="Q29" s="217" t="str">
        <f t="shared" si="6"/>
        <v/>
      </c>
      <c r="R29" s="215"/>
      <c r="S29" s="217" t="str">
        <f t="shared" si="7"/>
        <v/>
      </c>
      <c r="T29" s="216" t="str">
        <f t="shared" si="8"/>
        <v/>
      </c>
      <c r="U29" s="219" t="str">
        <f t="shared" si="9"/>
        <v/>
      </c>
    </row>
    <row r="30" spans="1:2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23" t="str">
        <f t="shared" si="3"/>
        <v/>
      </c>
      <c r="J30" s="215"/>
      <c r="K30" s="217" t="str">
        <f t="shared" si="3"/>
        <v/>
      </c>
      <c r="L30" s="215"/>
      <c r="M30" s="217" t="str">
        <f t="shared" si="4"/>
        <v/>
      </c>
      <c r="N30" s="215"/>
      <c r="O30" s="217" t="str">
        <f t="shared" si="5"/>
        <v/>
      </c>
      <c r="P30" s="215"/>
      <c r="Q30" s="217" t="str">
        <f t="shared" si="6"/>
        <v/>
      </c>
      <c r="R30" s="215"/>
      <c r="S30" s="217" t="str">
        <f t="shared" si="7"/>
        <v/>
      </c>
      <c r="T30" s="216" t="str">
        <f t="shared" si="8"/>
        <v/>
      </c>
      <c r="U30" s="219" t="str">
        <f t="shared" si="9"/>
        <v/>
      </c>
    </row>
    <row r="31" spans="1:2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23" t="str">
        <f t="shared" si="3"/>
        <v/>
      </c>
      <c r="J31" s="215"/>
      <c r="K31" s="217" t="str">
        <f t="shared" si="3"/>
        <v/>
      </c>
      <c r="L31" s="215"/>
      <c r="M31" s="217" t="str">
        <f t="shared" si="4"/>
        <v/>
      </c>
      <c r="N31" s="215"/>
      <c r="O31" s="217" t="str">
        <f t="shared" si="5"/>
        <v/>
      </c>
      <c r="P31" s="215"/>
      <c r="Q31" s="217" t="str">
        <f t="shared" si="6"/>
        <v/>
      </c>
      <c r="R31" s="215"/>
      <c r="S31" s="217" t="str">
        <f t="shared" si="7"/>
        <v/>
      </c>
      <c r="T31" s="216" t="str">
        <f t="shared" si="8"/>
        <v/>
      </c>
      <c r="U31" s="219" t="str">
        <f t="shared" si="9"/>
        <v/>
      </c>
    </row>
    <row r="32" spans="1:2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23" t="str">
        <f t="shared" si="3"/>
        <v/>
      </c>
      <c r="J32" s="215"/>
      <c r="K32" s="217" t="str">
        <f t="shared" si="3"/>
        <v/>
      </c>
      <c r="L32" s="215"/>
      <c r="M32" s="217" t="str">
        <f t="shared" si="4"/>
        <v/>
      </c>
      <c r="N32" s="215"/>
      <c r="O32" s="217" t="str">
        <f t="shared" si="5"/>
        <v/>
      </c>
      <c r="P32" s="215"/>
      <c r="Q32" s="217" t="str">
        <f t="shared" si="6"/>
        <v/>
      </c>
      <c r="R32" s="215"/>
      <c r="S32" s="217" t="str">
        <f t="shared" si="7"/>
        <v/>
      </c>
      <c r="T32" s="216" t="str">
        <f t="shared" si="8"/>
        <v/>
      </c>
      <c r="U32" s="219" t="str">
        <f t="shared" si="9"/>
        <v/>
      </c>
    </row>
    <row r="33" spans="1:2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23" t="str">
        <f t="shared" si="3"/>
        <v/>
      </c>
      <c r="J33" s="215"/>
      <c r="K33" s="217" t="str">
        <f t="shared" si="3"/>
        <v/>
      </c>
      <c r="L33" s="215"/>
      <c r="M33" s="217" t="str">
        <f t="shared" si="4"/>
        <v/>
      </c>
      <c r="N33" s="215"/>
      <c r="O33" s="217" t="str">
        <f t="shared" si="5"/>
        <v/>
      </c>
      <c r="P33" s="215"/>
      <c r="Q33" s="217" t="str">
        <f t="shared" si="6"/>
        <v/>
      </c>
      <c r="R33" s="215"/>
      <c r="S33" s="217" t="str">
        <f t="shared" si="7"/>
        <v/>
      </c>
      <c r="T33" s="216" t="str">
        <f t="shared" si="8"/>
        <v/>
      </c>
      <c r="U33" s="219" t="str">
        <f t="shared" si="9"/>
        <v/>
      </c>
    </row>
    <row r="34" spans="1:2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23" t="str">
        <f t="shared" si="3"/>
        <v/>
      </c>
      <c r="J34" s="215"/>
      <c r="K34" s="217" t="str">
        <f t="shared" si="3"/>
        <v/>
      </c>
      <c r="L34" s="215"/>
      <c r="M34" s="217" t="str">
        <f t="shared" si="4"/>
        <v/>
      </c>
      <c r="N34" s="215"/>
      <c r="O34" s="217" t="str">
        <f t="shared" si="5"/>
        <v/>
      </c>
      <c r="P34" s="215"/>
      <c r="Q34" s="217" t="str">
        <f t="shared" si="6"/>
        <v/>
      </c>
      <c r="R34" s="215"/>
      <c r="S34" s="217" t="str">
        <f t="shared" si="7"/>
        <v/>
      </c>
      <c r="T34" s="216" t="str">
        <f t="shared" si="8"/>
        <v/>
      </c>
      <c r="U34" s="219" t="str">
        <f t="shared" si="9"/>
        <v/>
      </c>
    </row>
    <row r="35" spans="1:2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23" t="str">
        <f t="shared" si="3"/>
        <v/>
      </c>
      <c r="J35" s="215"/>
      <c r="K35" s="217" t="str">
        <f t="shared" si="3"/>
        <v/>
      </c>
      <c r="L35" s="215"/>
      <c r="M35" s="217" t="str">
        <f t="shared" si="4"/>
        <v/>
      </c>
      <c r="N35" s="215"/>
      <c r="O35" s="217" t="str">
        <f t="shared" si="5"/>
        <v/>
      </c>
      <c r="P35" s="215"/>
      <c r="Q35" s="217" t="str">
        <f t="shared" si="6"/>
        <v/>
      </c>
      <c r="R35" s="215"/>
      <c r="S35" s="217" t="str">
        <f t="shared" si="7"/>
        <v/>
      </c>
      <c r="T35" s="216" t="str">
        <f t="shared" si="8"/>
        <v/>
      </c>
      <c r="U35" s="219" t="str">
        <f t="shared" si="9"/>
        <v/>
      </c>
    </row>
    <row r="36" spans="1:2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23" t="str">
        <f t="shared" si="3"/>
        <v/>
      </c>
      <c r="J36" s="215"/>
      <c r="K36" s="217" t="str">
        <f t="shared" si="3"/>
        <v/>
      </c>
      <c r="L36" s="215"/>
      <c r="M36" s="217" t="str">
        <f t="shared" si="4"/>
        <v/>
      </c>
      <c r="N36" s="215"/>
      <c r="O36" s="217" t="str">
        <f t="shared" si="5"/>
        <v/>
      </c>
      <c r="P36" s="215"/>
      <c r="Q36" s="217" t="str">
        <f t="shared" si="6"/>
        <v/>
      </c>
      <c r="R36" s="215"/>
      <c r="S36" s="217" t="str">
        <f t="shared" si="7"/>
        <v/>
      </c>
      <c r="T36" s="216" t="str">
        <f t="shared" si="8"/>
        <v/>
      </c>
      <c r="U36" s="219" t="str">
        <f t="shared" si="9"/>
        <v/>
      </c>
    </row>
    <row r="37" spans="1:21" ht="18" customHeight="1">
      <c r="A37" s="173" t="str">
        <f>IF($D$8="Data Not Entered On Set-Up Worksheet","",IF(OR(VLOOKUP($D$8,County_Lookup,24,FALSE)="",VLOOKUP($D$8,County_Lookup,24,FALSE)=0),"",VLOOKUP($D$8,County_Lookup,24,FALSE)))</f>
        <v/>
      </c>
      <c r="B37" s="215"/>
      <c r="C37" s="227" t="str">
        <f t="shared" ref="C37:C44" si="10">IF($A37="","",IF($T37=0,0,B37/$T37))</f>
        <v/>
      </c>
      <c r="D37" s="215"/>
      <c r="E37" s="227" t="str">
        <f t="shared" ref="E37:E44" si="11">IF($A37="","",IF($T37=0,0,D37/$T37))</f>
        <v/>
      </c>
      <c r="F37" s="215"/>
      <c r="G37" s="227" t="str">
        <f t="shared" ref="G37:G44" si="12">IF($A37="","",IF($T37=0,0,F37/$T37))</f>
        <v/>
      </c>
      <c r="H37" s="215"/>
      <c r="I37" s="227" t="str">
        <f t="shared" ref="I37:I44" si="13">IF($A37="","",IF($T37=0,0,H37/$T37))</f>
        <v/>
      </c>
      <c r="J37" s="215"/>
      <c r="K37" s="227" t="str">
        <f t="shared" ref="K37:K44" si="14">IF($A37="","",IF($T37=0,0,J37/$T37))</f>
        <v/>
      </c>
      <c r="L37" s="215"/>
      <c r="M37" s="227" t="str">
        <f t="shared" ref="M37:M44" si="15">IF($A37="","",IF($T37=0,0,L37/$T37))</f>
        <v/>
      </c>
      <c r="N37" s="215"/>
      <c r="O37" s="227" t="str">
        <f t="shared" ref="O37:O44" si="16">IF($A37="","",IF($T37=0,0,N37/$T37))</f>
        <v/>
      </c>
      <c r="P37" s="215"/>
      <c r="Q37" s="227" t="str">
        <f t="shared" ref="Q37:Q44" si="17">IF($A37="","",IF($T37=0,0,P37/$T37))</f>
        <v/>
      </c>
      <c r="R37" s="215"/>
      <c r="S37" s="227" t="str">
        <f t="shared" ref="S37:S44" si="18">IF($A37="","",IF($T37=0,0,R37/$T37))</f>
        <v/>
      </c>
      <c r="T37" s="216" t="str">
        <f t="shared" ref="T37:T44" si="19">IF($A37="","",SUM(B37,D37,F37,H37,J37,L37,N37,P37,R37))</f>
        <v/>
      </c>
      <c r="U37" s="219" t="str">
        <f t="shared" ref="U37:U44" si="20">IF($A37="","",SUM(C37,E37,G37,I37,K37,M37,O37,Q37,S37))</f>
        <v/>
      </c>
    </row>
    <row r="38" spans="1:21" ht="18" customHeight="1">
      <c r="A38" s="173" t="str">
        <f>IF($D$8="Data Not Entered On Set-Up Worksheet","",IF(OR(VLOOKUP($D$8,County_Lookup,25,FALSE)="",VLOOKUP($D$8,County_Lookup,25,FALSE)=0),"",VLOOKUP($D$8,County_Lookup,25,FALSE)))</f>
        <v/>
      </c>
      <c r="B38" s="215"/>
      <c r="C38" s="230" t="str">
        <f t="shared" si="10"/>
        <v/>
      </c>
      <c r="D38" s="215"/>
      <c r="E38" s="230" t="str">
        <f t="shared" si="11"/>
        <v/>
      </c>
      <c r="F38" s="215"/>
      <c r="G38" s="230" t="str">
        <f t="shared" si="12"/>
        <v/>
      </c>
      <c r="H38" s="215"/>
      <c r="I38" s="230" t="str">
        <f t="shared" si="13"/>
        <v/>
      </c>
      <c r="J38" s="215"/>
      <c r="K38" s="230" t="str">
        <f t="shared" si="14"/>
        <v/>
      </c>
      <c r="L38" s="215"/>
      <c r="M38" s="230" t="str">
        <f t="shared" si="15"/>
        <v/>
      </c>
      <c r="N38" s="215"/>
      <c r="O38" s="230" t="str">
        <f t="shared" si="16"/>
        <v/>
      </c>
      <c r="P38" s="215"/>
      <c r="Q38" s="230" t="str">
        <f t="shared" si="17"/>
        <v/>
      </c>
      <c r="R38" s="215"/>
      <c r="S38" s="230" t="str">
        <f t="shared" si="18"/>
        <v/>
      </c>
      <c r="T38" s="216" t="str">
        <f t="shared" si="19"/>
        <v/>
      </c>
      <c r="U38" s="219" t="str">
        <f t="shared" si="20"/>
        <v/>
      </c>
    </row>
    <row r="39" spans="1:21" ht="18" customHeight="1">
      <c r="A39" s="173" t="str">
        <f>IF($D$8="Data Not Entered On Set-Up Worksheet","",IF(OR(VLOOKUP($D$8,County_Lookup,26,FALSE)="",VLOOKUP($D$8,County_Lookup,26,FALSE)=0),"",VLOOKUP($D$8,County_Lookup,26,FALSE)))</f>
        <v/>
      </c>
      <c r="B39" s="215"/>
      <c r="C39" s="231" t="str">
        <f t="shared" si="10"/>
        <v/>
      </c>
      <c r="D39" s="215"/>
      <c r="E39" s="231" t="str">
        <f t="shared" si="11"/>
        <v/>
      </c>
      <c r="F39" s="215"/>
      <c r="G39" s="231" t="str">
        <f t="shared" si="12"/>
        <v/>
      </c>
      <c r="H39" s="215"/>
      <c r="I39" s="231" t="str">
        <f t="shared" si="13"/>
        <v/>
      </c>
      <c r="J39" s="215"/>
      <c r="K39" s="231" t="str">
        <f t="shared" si="14"/>
        <v/>
      </c>
      <c r="L39" s="215"/>
      <c r="M39" s="231" t="str">
        <f t="shared" si="15"/>
        <v/>
      </c>
      <c r="N39" s="215"/>
      <c r="O39" s="231" t="str">
        <f t="shared" si="16"/>
        <v/>
      </c>
      <c r="P39" s="215"/>
      <c r="Q39" s="231" t="str">
        <f t="shared" si="17"/>
        <v/>
      </c>
      <c r="R39" s="215"/>
      <c r="S39" s="231" t="str">
        <f t="shared" si="18"/>
        <v/>
      </c>
      <c r="T39" s="216" t="str">
        <f t="shared" si="19"/>
        <v/>
      </c>
      <c r="U39" s="219" t="str">
        <f t="shared" si="20"/>
        <v/>
      </c>
    </row>
    <row r="40" spans="1:21" ht="18" customHeight="1">
      <c r="A40" s="173" t="str">
        <f>IF($D$8="Data Not Entered On Set-Up Worksheet","",IF(OR(VLOOKUP($D$8,County_Lookup,27,FALSE)="",VLOOKUP($D$8,County_Lookup,27,FALSE)=0),"",VLOOKUP($D$8,County_Lookup,27,FALSE)))</f>
        <v/>
      </c>
      <c r="B40" s="215"/>
      <c r="C40" s="233" t="str">
        <f t="shared" si="10"/>
        <v/>
      </c>
      <c r="D40" s="215"/>
      <c r="E40" s="233" t="str">
        <f t="shared" si="11"/>
        <v/>
      </c>
      <c r="F40" s="215"/>
      <c r="G40" s="233" t="str">
        <f t="shared" si="12"/>
        <v/>
      </c>
      <c r="H40" s="215"/>
      <c r="I40" s="233" t="str">
        <f t="shared" si="13"/>
        <v/>
      </c>
      <c r="J40" s="215"/>
      <c r="K40" s="233" t="str">
        <f t="shared" si="14"/>
        <v/>
      </c>
      <c r="L40" s="215"/>
      <c r="M40" s="233" t="str">
        <f t="shared" si="15"/>
        <v/>
      </c>
      <c r="N40" s="215"/>
      <c r="O40" s="233" t="str">
        <f t="shared" si="16"/>
        <v/>
      </c>
      <c r="P40" s="215"/>
      <c r="Q40" s="233" t="str">
        <f t="shared" si="17"/>
        <v/>
      </c>
      <c r="R40" s="215"/>
      <c r="S40" s="233" t="str">
        <f t="shared" si="18"/>
        <v/>
      </c>
      <c r="T40" s="216" t="str">
        <f t="shared" si="19"/>
        <v/>
      </c>
      <c r="U40" s="219" t="str">
        <f t="shared" si="20"/>
        <v/>
      </c>
    </row>
    <row r="41" spans="1:21" ht="18" customHeight="1">
      <c r="A41" s="173" t="str">
        <f>IF($D$8="Data Not Entered On Set-Up Worksheet","",IF(OR(VLOOKUP($D$8,County_Lookup,28,FALSE)="",VLOOKUP($D$8,County_Lookup,28,FALSE)=0),"",VLOOKUP($D$8,County_Lookup,28,FALSE)))</f>
        <v/>
      </c>
      <c r="B41" s="215"/>
      <c r="C41" s="233" t="str">
        <f t="shared" si="10"/>
        <v/>
      </c>
      <c r="D41" s="215"/>
      <c r="E41" s="233" t="str">
        <f t="shared" si="11"/>
        <v/>
      </c>
      <c r="F41" s="215"/>
      <c r="G41" s="233" t="str">
        <f t="shared" si="12"/>
        <v/>
      </c>
      <c r="H41" s="215"/>
      <c r="I41" s="233" t="str">
        <f t="shared" si="13"/>
        <v/>
      </c>
      <c r="J41" s="215"/>
      <c r="K41" s="233" t="str">
        <f t="shared" si="14"/>
        <v/>
      </c>
      <c r="L41" s="215"/>
      <c r="M41" s="233" t="str">
        <f t="shared" si="15"/>
        <v/>
      </c>
      <c r="N41" s="215"/>
      <c r="O41" s="233" t="str">
        <f t="shared" si="16"/>
        <v/>
      </c>
      <c r="P41" s="215"/>
      <c r="Q41" s="233" t="str">
        <f t="shared" si="17"/>
        <v/>
      </c>
      <c r="R41" s="215"/>
      <c r="S41" s="233" t="str">
        <f t="shared" si="18"/>
        <v/>
      </c>
      <c r="T41" s="216" t="str">
        <f t="shared" si="19"/>
        <v/>
      </c>
      <c r="U41" s="219" t="str">
        <f t="shared" si="20"/>
        <v/>
      </c>
    </row>
    <row r="42" spans="1:21" ht="18" customHeight="1">
      <c r="A42" s="173" t="str">
        <f>IF($D$8="Data Not Entered On Set-Up Worksheet","",IF(OR(VLOOKUP($D$8,County_Lookup,29,FALSE)="",VLOOKUP($D$8,County_Lookup,29,FALSE)=0),"",VLOOKUP($D$8,County_Lookup,29,FALSE)))</f>
        <v/>
      </c>
      <c r="B42" s="215"/>
      <c r="C42" s="233" t="str">
        <f t="shared" si="10"/>
        <v/>
      </c>
      <c r="D42" s="215"/>
      <c r="E42" s="233" t="str">
        <f t="shared" si="11"/>
        <v/>
      </c>
      <c r="F42" s="215"/>
      <c r="G42" s="233" t="str">
        <f t="shared" si="12"/>
        <v/>
      </c>
      <c r="H42" s="215"/>
      <c r="I42" s="233" t="str">
        <f t="shared" si="13"/>
        <v/>
      </c>
      <c r="J42" s="215"/>
      <c r="K42" s="233" t="str">
        <f t="shared" si="14"/>
        <v/>
      </c>
      <c r="L42" s="215"/>
      <c r="M42" s="233" t="str">
        <f t="shared" si="15"/>
        <v/>
      </c>
      <c r="N42" s="215"/>
      <c r="O42" s="233" t="str">
        <f t="shared" si="16"/>
        <v/>
      </c>
      <c r="P42" s="215"/>
      <c r="Q42" s="233" t="str">
        <f t="shared" si="17"/>
        <v/>
      </c>
      <c r="R42" s="215"/>
      <c r="S42" s="233" t="str">
        <f t="shared" si="18"/>
        <v/>
      </c>
      <c r="T42" s="216" t="str">
        <f t="shared" si="19"/>
        <v/>
      </c>
      <c r="U42" s="219" t="str">
        <f t="shared" si="20"/>
        <v/>
      </c>
    </row>
    <row r="43" spans="1:21" ht="18" customHeight="1">
      <c r="A43" s="173" t="str">
        <f>IF($D$8="Data Not Entered On Set-Up Worksheet","",IF(OR(VLOOKUP($D$8,County_Lookup,30,FALSE)="",VLOOKUP($D$8,County_Lookup,30,FALSE)=0),"",VLOOKUP($D$8,County_Lookup,30,FALSE)))</f>
        <v/>
      </c>
      <c r="B43" s="215"/>
      <c r="C43" s="233" t="str">
        <f t="shared" si="10"/>
        <v/>
      </c>
      <c r="D43" s="215"/>
      <c r="E43" s="233" t="str">
        <f t="shared" si="11"/>
        <v/>
      </c>
      <c r="F43" s="215"/>
      <c r="G43" s="233" t="str">
        <f t="shared" si="12"/>
        <v/>
      </c>
      <c r="H43" s="215"/>
      <c r="I43" s="233" t="str">
        <f t="shared" si="13"/>
        <v/>
      </c>
      <c r="J43" s="215"/>
      <c r="K43" s="233" t="str">
        <f t="shared" si="14"/>
        <v/>
      </c>
      <c r="L43" s="215"/>
      <c r="M43" s="233" t="str">
        <f t="shared" si="15"/>
        <v/>
      </c>
      <c r="N43" s="215"/>
      <c r="O43" s="233" t="str">
        <f t="shared" si="16"/>
        <v/>
      </c>
      <c r="P43" s="215"/>
      <c r="Q43" s="233" t="str">
        <f t="shared" si="17"/>
        <v/>
      </c>
      <c r="R43" s="215"/>
      <c r="S43" s="233" t="str">
        <f t="shared" si="18"/>
        <v/>
      </c>
      <c r="T43" s="216" t="str">
        <f t="shared" si="19"/>
        <v/>
      </c>
      <c r="U43" s="219" t="str">
        <f t="shared" si="20"/>
        <v/>
      </c>
    </row>
    <row r="44" spans="1:21" ht="18" customHeight="1">
      <c r="A44" s="173" t="str">
        <f>IF($D$8="Data Not Entered On Set-Up Worksheet","",IF(OR(VLOOKUP($D$8,County_Lookup,31,FALSE)="",VLOOKUP($D$8,County_Lookup,31,FALSE)=0),"",VLOOKUP($D$8,County_Lookup,31,FALSE)))</f>
        <v/>
      </c>
      <c r="B44" s="215"/>
      <c r="C44" s="233" t="str">
        <f t="shared" si="10"/>
        <v/>
      </c>
      <c r="D44" s="215"/>
      <c r="E44" s="233" t="str">
        <f t="shared" si="11"/>
        <v/>
      </c>
      <c r="F44" s="215"/>
      <c r="G44" s="233" t="str">
        <f t="shared" si="12"/>
        <v/>
      </c>
      <c r="H44" s="215"/>
      <c r="I44" s="233" t="str">
        <f t="shared" si="13"/>
        <v/>
      </c>
      <c r="J44" s="215"/>
      <c r="K44" s="233" t="str">
        <f t="shared" si="14"/>
        <v/>
      </c>
      <c r="L44" s="215"/>
      <c r="M44" s="233" t="str">
        <f t="shared" si="15"/>
        <v/>
      </c>
      <c r="N44" s="215"/>
      <c r="O44" s="233" t="str">
        <f t="shared" si="16"/>
        <v/>
      </c>
      <c r="P44" s="215"/>
      <c r="Q44" s="233" t="str">
        <f t="shared" si="17"/>
        <v/>
      </c>
      <c r="R44" s="215"/>
      <c r="S44" s="233" t="str">
        <f t="shared" si="18"/>
        <v/>
      </c>
      <c r="T44" s="216" t="str">
        <f t="shared" si="19"/>
        <v/>
      </c>
      <c r="U44" s="219" t="str">
        <f t="shared" si="20"/>
        <v/>
      </c>
    </row>
    <row r="45" spans="1:21" ht="18" customHeight="1">
      <c r="A45" s="173" t="str">
        <f>IF($D$8="Data Not Entered On Set-Up Worksheet","",IF(OR(VLOOKUP($D$8,County_Lookup,32,FALSE)="",VLOOKUP($D$8,County_Lookup,32,FALSE)=0),"",VLOOKUP($D$8,County_Lookup,32,FALSE)))</f>
        <v/>
      </c>
      <c r="B45" s="215"/>
      <c r="C45" s="217" t="str">
        <f t="shared" si="0"/>
        <v/>
      </c>
      <c r="D45" s="215"/>
      <c r="E45" s="217" t="str">
        <f t="shared" si="1"/>
        <v/>
      </c>
      <c r="F45" s="215"/>
      <c r="G45" s="217" t="str">
        <f t="shared" si="2"/>
        <v/>
      </c>
      <c r="H45" s="215"/>
      <c r="I45" s="223" t="str">
        <f t="shared" si="3"/>
        <v/>
      </c>
      <c r="J45" s="215"/>
      <c r="K45" s="217" t="str">
        <f t="shared" si="3"/>
        <v/>
      </c>
      <c r="L45" s="215"/>
      <c r="M45" s="217" t="str">
        <f t="shared" si="4"/>
        <v/>
      </c>
      <c r="N45" s="215"/>
      <c r="O45" s="217" t="str">
        <f t="shared" si="5"/>
        <v/>
      </c>
      <c r="P45" s="215"/>
      <c r="Q45" s="217" t="str">
        <f t="shared" si="6"/>
        <v/>
      </c>
      <c r="R45" s="215"/>
      <c r="S45" s="217" t="str">
        <f t="shared" si="7"/>
        <v/>
      </c>
      <c r="T45" s="216" t="str">
        <f t="shared" si="8"/>
        <v/>
      </c>
      <c r="U45" s="219" t="str">
        <f t="shared" si="9"/>
        <v/>
      </c>
    </row>
    <row r="46" spans="1:21" ht="18" customHeight="1" thickBot="1">
      <c r="A46" s="174" t="s">
        <v>2</v>
      </c>
      <c r="B46" s="167">
        <f>SUM(B15:B45)</f>
        <v>0</v>
      </c>
      <c r="C46" s="218">
        <f t="shared" si="0"/>
        <v>0</v>
      </c>
      <c r="D46" s="167">
        <f>SUM(D15:D45)</f>
        <v>0</v>
      </c>
      <c r="E46" s="218">
        <f t="shared" si="1"/>
        <v>0</v>
      </c>
      <c r="F46" s="167">
        <f>SUM(F15:F45)</f>
        <v>0</v>
      </c>
      <c r="G46" s="218">
        <f t="shared" si="2"/>
        <v>0</v>
      </c>
      <c r="H46" s="167">
        <f>SUM(H15:H45)</f>
        <v>0</v>
      </c>
      <c r="I46" s="222">
        <f t="shared" si="3"/>
        <v>0</v>
      </c>
      <c r="J46" s="167">
        <f>SUM(J15:J45)</f>
        <v>0</v>
      </c>
      <c r="K46" s="218">
        <f t="shared" si="3"/>
        <v>0</v>
      </c>
      <c r="L46" s="167">
        <f>SUM(L15:L45)</f>
        <v>0</v>
      </c>
      <c r="M46" s="218">
        <f t="shared" si="4"/>
        <v>0</v>
      </c>
      <c r="N46" s="167">
        <f>SUM(N15:N45)</f>
        <v>0</v>
      </c>
      <c r="O46" s="218">
        <f t="shared" si="5"/>
        <v>0</v>
      </c>
      <c r="P46" s="167">
        <f>SUM(P15:P45)</f>
        <v>0</v>
      </c>
      <c r="Q46" s="218">
        <f t="shared" si="6"/>
        <v>0</v>
      </c>
      <c r="R46" s="167">
        <f>SUM(R15:R45)</f>
        <v>0</v>
      </c>
      <c r="S46" s="218">
        <f t="shared" si="7"/>
        <v>0</v>
      </c>
      <c r="T46" s="167">
        <f t="shared" ref="T46" si="21">IF($A46="","",SUM(B46,D46,F46,H46,J46,L46,N46,P46,R46))</f>
        <v>0</v>
      </c>
      <c r="U46" s="220">
        <f t="shared" ref="U46" si="22">IF($A46="","",SUM(C46,E46,G46,I46,K46,M46,O46,Q46,S46))</f>
        <v>0</v>
      </c>
    </row>
    <row r="47" spans="1:21" ht="13.8" thickBot="1"/>
    <row r="48" spans="1:21" ht="26.1" customHeight="1" thickBot="1">
      <c r="B48" s="159" t="s">
        <v>336</v>
      </c>
      <c r="C48" s="208"/>
      <c r="D48" s="208"/>
      <c r="E48" s="208"/>
      <c r="F48" s="208"/>
      <c r="G48" s="208"/>
      <c r="H48" s="208"/>
      <c r="I48" s="208"/>
      <c r="J48" s="208"/>
      <c r="K48" s="208"/>
      <c r="L48" s="208"/>
      <c r="M48" s="208"/>
      <c r="N48" s="208"/>
      <c r="O48" s="208"/>
      <c r="P48" s="208"/>
      <c r="Q48" s="208"/>
      <c r="R48" s="208"/>
      <c r="S48" s="208"/>
      <c r="T48" s="208"/>
      <c r="U48" s="211"/>
    </row>
    <row r="49" spans="1:21" s="44" customFormat="1" ht="27" thickBot="1">
      <c r="A49" s="37"/>
      <c r="B49" s="159" t="s">
        <v>9</v>
      </c>
      <c r="C49" s="211"/>
      <c r="D49" s="212" t="s">
        <v>10</v>
      </c>
      <c r="E49" s="161"/>
      <c r="F49" s="213" t="s">
        <v>11</v>
      </c>
      <c r="G49" s="214"/>
      <c r="H49" s="208" t="s">
        <v>331</v>
      </c>
      <c r="I49" s="161"/>
      <c r="J49" s="212" t="s">
        <v>332</v>
      </c>
      <c r="K49" s="225"/>
      <c r="L49" s="208" t="s">
        <v>317</v>
      </c>
      <c r="M49" s="161"/>
      <c r="N49" s="213" t="s">
        <v>12</v>
      </c>
      <c r="O49" s="161"/>
      <c r="P49" s="208" t="s">
        <v>1</v>
      </c>
      <c r="Q49" s="161"/>
      <c r="R49" s="159" t="s">
        <v>13</v>
      </c>
      <c r="S49" s="211"/>
      <c r="T49" s="159" t="s">
        <v>2</v>
      </c>
      <c r="U49" s="161"/>
    </row>
    <row r="50" spans="1:21" ht="20.100000000000001" customHeight="1">
      <c r="A50" s="171" t="s">
        <v>193</v>
      </c>
      <c r="B50" s="162" t="s">
        <v>7</v>
      </c>
      <c r="C50" s="210" t="s">
        <v>6</v>
      </c>
      <c r="D50" s="209" t="s">
        <v>7</v>
      </c>
      <c r="E50" s="209" t="s">
        <v>6</v>
      </c>
      <c r="F50" s="162" t="s">
        <v>7</v>
      </c>
      <c r="G50" s="210" t="s">
        <v>6</v>
      </c>
      <c r="H50" s="209" t="s">
        <v>7</v>
      </c>
      <c r="I50" s="224" t="s">
        <v>6</v>
      </c>
      <c r="J50" s="209" t="s">
        <v>7</v>
      </c>
      <c r="K50" s="224" t="s">
        <v>6</v>
      </c>
      <c r="L50" s="209" t="s">
        <v>7</v>
      </c>
      <c r="M50" s="209" t="s">
        <v>6</v>
      </c>
      <c r="N50" s="162" t="s">
        <v>7</v>
      </c>
      <c r="O50" s="210" t="s">
        <v>6</v>
      </c>
      <c r="P50" s="209" t="s">
        <v>7</v>
      </c>
      <c r="Q50" s="209" t="s">
        <v>6</v>
      </c>
      <c r="R50" s="162" t="s">
        <v>7</v>
      </c>
      <c r="S50" s="210" t="s">
        <v>6</v>
      </c>
      <c r="T50" s="162" t="s">
        <v>7</v>
      </c>
      <c r="U50" s="210" t="s">
        <v>6</v>
      </c>
    </row>
    <row r="51" spans="1:21" ht="18" customHeight="1">
      <c r="A51" s="172" t="str">
        <f>IF($D$8="Data Not Entered On Set-Up Worksheet","",IF(OR(VLOOKUP($D$8,County_Lookup,2,FALSE)="",VLOOKUP($D$8,County_Lookup,2,FALSE)=0),"",VLOOKUP($D$8,County_Lookup,2,FALSE)))</f>
        <v/>
      </c>
      <c r="B51" s="215"/>
      <c r="C51" s="217" t="str">
        <f t="shared" ref="C51:C82" si="23">IF($A51="","",IF($T51=0,0,B51/$T51))</f>
        <v/>
      </c>
      <c r="D51" s="215"/>
      <c r="E51" s="217" t="str">
        <f t="shared" ref="E51:E82" si="24">IF($A51="","",IF($T51=0,0,D51/$T51))</f>
        <v/>
      </c>
      <c r="F51" s="215"/>
      <c r="G51" s="217" t="str">
        <f t="shared" ref="G51:G82" si="25">IF($A51="","",IF($T51=0,0,F51/$T51))</f>
        <v/>
      </c>
      <c r="H51" s="215"/>
      <c r="I51" s="223" t="str">
        <f t="shared" ref="I51:K82" si="26">IF($A51="","",IF($T51=0,0,H51/$T51))</f>
        <v/>
      </c>
      <c r="J51" s="215"/>
      <c r="K51" s="217" t="str">
        <f t="shared" si="26"/>
        <v/>
      </c>
      <c r="L51" s="215"/>
      <c r="M51" s="217" t="str">
        <f t="shared" ref="M51:M82" si="27">IF($A51="","",IF($T51=0,0,L51/$T51))</f>
        <v/>
      </c>
      <c r="N51" s="215"/>
      <c r="O51" s="217" t="str">
        <f t="shared" ref="O51:O82" si="28">IF($A51="","",IF($T51=0,0,N51/$T51))</f>
        <v/>
      </c>
      <c r="P51" s="215"/>
      <c r="Q51" s="217" t="str">
        <f t="shared" ref="Q51:Q82" si="29">IF($A51="","",IF($T51=0,0,P51/$T51))</f>
        <v/>
      </c>
      <c r="R51" s="215"/>
      <c r="S51" s="217" t="str">
        <f t="shared" ref="S51:S82" si="30">IF($A51="","",IF($T51=0,0,R51/$T51))</f>
        <v/>
      </c>
      <c r="T51" s="216" t="str">
        <f t="shared" ref="T51:T82" si="31">IF($A51="","",SUM(B51,D51,F51,H51,J51,L51,N51,P51,R51))</f>
        <v/>
      </c>
      <c r="U51" s="219" t="str">
        <f t="shared" ref="U51:U82" si="32">IF($A51="","",SUM(C51,E51,G51,I51,K51,M51,O51,Q51,S51))</f>
        <v/>
      </c>
    </row>
    <row r="52" spans="1:21" ht="18" customHeight="1">
      <c r="A52" s="173" t="str">
        <f>IF($D$8="Data Not Entered On Set-Up Worksheet","",IF(OR(VLOOKUP($D$8,County_Lookup,3,FALSE)="",VLOOKUP($D$8,County_Lookup,3,FALSE)=0),"",VLOOKUP($D$8,County_Lookup,3,FALSE)))</f>
        <v/>
      </c>
      <c r="B52" s="215"/>
      <c r="C52" s="217" t="str">
        <f t="shared" si="23"/>
        <v/>
      </c>
      <c r="D52" s="215"/>
      <c r="E52" s="217" t="str">
        <f t="shared" si="24"/>
        <v/>
      </c>
      <c r="F52" s="215"/>
      <c r="G52" s="217" t="str">
        <f t="shared" si="25"/>
        <v/>
      </c>
      <c r="H52" s="215"/>
      <c r="I52" s="223" t="str">
        <f t="shared" si="26"/>
        <v/>
      </c>
      <c r="J52" s="215"/>
      <c r="K52" s="217" t="str">
        <f t="shared" si="26"/>
        <v/>
      </c>
      <c r="L52" s="215"/>
      <c r="M52" s="217" t="str">
        <f t="shared" si="27"/>
        <v/>
      </c>
      <c r="N52" s="215"/>
      <c r="O52" s="217" t="str">
        <f t="shared" si="28"/>
        <v/>
      </c>
      <c r="P52" s="215"/>
      <c r="Q52" s="217" t="str">
        <f t="shared" si="29"/>
        <v/>
      </c>
      <c r="R52" s="215"/>
      <c r="S52" s="217" t="str">
        <f t="shared" si="30"/>
        <v/>
      </c>
      <c r="T52" s="216" t="str">
        <f t="shared" si="31"/>
        <v/>
      </c>
      <c r="U52" s="219" t="str">
        <f t="shared" si="32"/>
        <v/>
      </c>
    </row>
    <row r="53" spans="1:21" ht="18" customHeight="1">
      <c r="A53" s="173" t="str">
        <f>IF($D$8="Data Not Entered On Set-Up Worksheet","",IF(OR(VLOOKUP($D$8,County_Lookup,4,FALSE)="",VLOOKUP($D$8,County_Lookup,4,FALSE)=0),"",VLOOKUP($D$8,County_Lookup,4,FALSE)))</f>
        <v/>
      </c>
      <c r="B53" s="215"/>
      <c r="C53" s="217" t="str">
        <f t="shared" si="23"/>
        <v/>
      </c>
      <c r="D53" s="215"/>
      <c r="E53" s="217" t="str">
        <f t="shared" si="24"/>
        <v/>
      </c>
      <c r="F53" s="215"/>
      <c r="G53" s="217" t="str">
        <f t="shared" si="25"/>
        <v/>
      </c>
      <c r="H53" s="215"/>
      <c r="I53" s="223" t="str">
        <f t="shared" si="26"/>
        <v/>
      </c>
      <c r="J53" s="215"/>
      <c r="K53" s="217" t="str">
        <f t="shared" si="26"/>
        <v/>
      </c>
      <c r="L53" s="215"/>
      <c r="M53" s="217" t="str">
        <f t="shared" si="27"/>
        <v/>
      </c>
      <c r="N53" s="215"/>
      <c r="O53" s="217" t="str">
        <f t="shared" si="28"/>
        <v/>
      </c>
      <c r="P53" s="215"/>
      <c r="Q53" s="217" t="str">
        <f t="shared" si="29"/>
        <v/>
      </c>
      <c r="R53" s="215"/>
      <c r="S53" s="217" t="str">
        <f t="shared" si="30"/>
        <v/>
      </c>
      <c r="T53" s="216" t="str">
        <f t="shared" si="31"/>
        <v/>
      </c>
      <c r="U53" s="219" t="str">
        <f t="shared" si="32"/>
        <v/>
      </c>
    </row>
    <row r="54" spans="1:21" ht="18" customHeight="1">
      <c r="A54" s="173" t="str">
        <f>IF($D$8="Data Not Entered On Set-Up Worksheet","",IF(OR(VLOOKUP($D$8,County_Lookup,5,FALSE)="",VLOOKUP($D$8,County_Lookup,5,FALSE)=0),"",VLOOKUP($D$8,County_Lookup,5,FALSE)))</f>
        <v/>
      </c>
      <c r="B54" s="215"/>
      <c r="C54" s="217" t="str">
        <f t="shared" si="23"/>
        <v/>
      </c>
      <c r="D54" s="215"/>
      <c r="E54" s="217" t="str">
        <f t="shared" si="24"/>
        <v/>
      </c>
      <c r="F54" s="215"/>
      <c r="G54" s="217" t="str">
        <f t="shared" si="25"/>
        <v/>
      </c>
      <c r="H54" s="215"/>
      <c r="I54" s="223" t="str">
        <f t="shared" si="26"/>
        <v/>
      </c>
      <c r="J54" s="215"/>
      <c r="K54" s="217" t="str">
        <f t="shared" si="26"/>
        <v/>
      </c>
      <c r="L54" s="215"/>
      <c r="M54" s="217" t="str">
        <f t="shared" si="27"/>
        <v/>
      </c>
      <c r="N54" s="215"/>
      <c r="O54" s="217" t="str">
        <f t="shared" si="28"/>
        <v/>
      </c>
      <c r="P54" s="215"/>
      <c r="Q54" s="217" t="str">
        <f t="shared" si="29"/>
        <v/>
      </c>
      <c r="R54" s="215"/>
      <c r="S54" s="217" t="str">
        <f t="shared" si="30"/>
        <v/>
      </c>
      <c r="T54" s="216" t="str">
        <f t="shared" si="31"/>
        <v/>
      </c>
      <c r="U54" s="219" t="str">
        <f t="shared" si="32"/>
        <v/>
      </c>
    </row>
    <row r="55" spans="1:21" ht="18" customHeight="1">
      <c r="A55" s="173" t="str">
        <f>IF($D$8="Data Not Entered On Set-Up Worksheet","",IF(OR(VLOOKUP($D$8,County_Lookup,6,FALSE)="",VLOOKUP($D$8,County_Lookup,6,FALSE)=0),"",VLOOKUP($D$8,County_Lookup,6,FALSE)))</f>
        <v/>
      </c>
      <c r="B55" s="215"/>
      <c r="C55" s="217" t="str">
        <f t="shared" si="23"/>
        <v/>
      </c>
      <c r="D55" s="215"/>
      <c r="E55" s="217" t="str">
        <f t="shared" si="24"/>
        <v/>
      </c>
      <c r="F55" s="215"/>
      <c r="G55" s="217" t="str">
        <f t="shared" si="25"/>
        <v/>
      </c>
      <c r="H55" s="215"/>
      <c r="I55" s="223" t="str">
        <f t="shared" si="26"/>
        <v/>
      </c>
      <c r="J55" s="215"/>
      <c r="K55" s="217" t="str">
        <f t="shared" si="26"/>
        <v/>
      </c>
      <c r="L55" s="215"/>
      <c r="M55" s="217" t="str">
        <f t="shared" si="27"/>
        <v/>
      </c>
      <c r="N55" s="215"/>
      <c r="O55" s="217" t="str">
        <f t="shared" si="28"/>
        <v/>
      </c>
      <c r="P55" s="215"/>
      <c r="Q55" s="217" t="str">
        <f t="shared" si="29"/>
        <v/>
      </c>
      <c r="R55" s="215"/>
      <c r="S55" s="217" t="str">
        <f t="shared" si="30"/>
        <v/>
      </c>
      <c r="T55" s="216" t="str">
        <f t="shared" si="31"/>
        <v/>
      </c>
      <c r="U55" s="219" t="str">
        <f t="shared" si="32"/>
        <v/>
      </c>
    </row>
    <row r="56" spans="1:21" ht="18" customHeight="1">
      <c r="A56" s="173" t="str">
        <f>IF($D$8="Data Not Entered On Set-Up Worksheet","",IF(OR(VLOOKUP($D$8,County_Lookup,7,FALSE)="",VLOOKUP($D$8,County_Lookup,7,FALSE)=0),"",VLOOKUP($D$8,County_Lookup,7,FALSE)))</f>
        <v/>
      </c>
      <c r="B56" s="215"/>
      <c r="C56" s="217" t="str">
        <f t="shared" si="23"/>
        <v/>
      </c>
      <c r="D56" s="215"/>
      <c r="E56" s="217" t="str">
        <f t="shared" si="24"/>
        <v/>
      </c>
      <c r="F56" s="215"/>
      <c r="G56" s="217" t="str">
        <f t="shared" si="25"/>
        <v/>
      </c>
      <c r="H56" s="215"/>
      <c r="I56" s="223" t="str">
        <f t="shared" si="26"/>
        <v/>
      </c>
      <c r="J56" s="215"/>
      <c r="K56" s="217" t="str">
        <f t="shared" si="26"/>
        <v/>
      </c>
      <c r="L56" s="215"/>
      <c r="M56" s="217" t="str">
        <f t="shared" si="27"/>
        <v/>
      </c>
      <c r="N56" s="215"/>
      <c r="O56" s="217" t="str">
        <f t="shared" si="28"/>
        <v/>
      </c>
      <c r="P56" s="215"/>
      <c r="Q56" s="217" t="str">
        <f t="shared" si="29"/>
        <v/>
      </c>
      <c r="R56" s="215"/>
      <c r="S56" s="217" t="str">
        <f t="shared" si="30"/>
        <v/>
      </c>
      <c r="T56" s="216" t="str">
        <f t="shared" si="31"/>
        <v/>
      </c>
      <c r="U56" s="219" t="str">
        <f t="shared" si="32"/>
        <v/>
      </c>
    </row>
    <row r="57" spans="1:21" ht="18" customHeight="1">
      <c r="A57" s="172" t="str">
        <f>IF($D$8="Data Not Entered On Set-Up Worksheet","",IF(OR(VLOOKUP($D$8,County_Lookup,8,FALSE)="",VLOOKUP($D$8,County_Lookup,8,FALSE)=0),"",VLOOKUP($D$8,County_Lookup,8,FALSE)))</f>
        <v/>
      </c>
      <c r="B57" s="215"/>
      <c r="C57" s="217" t="str">
        <f t="shared" si="23"/>
        <v/>
      </c>
      <c r="D57" s="215"/>
      <c r="E57" s="217" t="str">
        <f t="shared" si="24"/>
        <v/>
      </c>
      <c r="F57" s="215"/>
      <c r="G57" s="217" t="str">
        <f t="shared" si="25"/>
        <v/>
      </c>
      <c r="H57" s="215"/>
      <c r="I57" s="223" t="str">
        <f t="shared" si="26"/>
        <v/>
      </c>
      <c r="J57" s="215"/>
      <c r="K57" s="217" t="str">
        <f t="shared" si="26"/>
        <v/>
      </c>
      <c r="L57" s="215"/>
      <c r="M57" s="217" t="str">
        <f t="shared" si="27"/>
        <v/>
      </c>
      <c r="N57" s="215"/>
      <c r="O57" s="217" t="str">
        <f t="shared" si="28"/>
        <v/>
      </c>
      <c r="P57" s="215"/>
      <c r="Q57" s="217" t="str">
        <f t="shared" si="29"/>
        <v/>
      </c>
      <c r="R57" s="215"/>
      <c r="S57" s="217" t="str">
        <f t="shared" si="30"/>
        <v/>
      </c>
      <c r="T57" s="216" t="str">
        <f t="shared" si="31"/>
        <v/>
      </c>
      <c r="U57" s="219" t="str">
        <f t="shared" si="32"/>
        <v/>
      </c>
    </row>
    <row r="58" spans="1:21" ht="18" customHeight="1">
      <c r="A58" s="173" t="str">
        <f>IF($D$8="Data Not Entered On Set-Up Worksheet","",IF(OR(VLOOKUP($D$8,County_Lookup,9,FALSE)="",VLOOKUP($D$8,County_Lookup,9,FALSE)=0),"",VLOOKUP($D$8,County_Lookup,9,FALSE)))</f>
        <v/>
      </c>
      <c r="B58" s="215"/>
      <c r="C58" s="217" t="str">
        <f t="shared" si="23"/>
        <v/>
      </c>
      <c r="D58" s="215"/>
      <c r="E58" s="217" t="str">
        <f t="shared" si="24"/>
        <v/>
      </c>
      <c r="F58" s="215"/>
      <c r="G58" s="217" t="str">
        <f t="shared" si="25"/>
        <v/>
      </c>
      <c r="H58" s="215"/>
      <c r="I58" s="223" t="str">
        <f t="shared" si="26"/>
        <v/>
      </c>
      <c r="J58" s="215"/>
      <c r="K58" s="217" t="str">
        <f t="shared" si="26"/>
        <v/>
      </c>
      <c r="L58" s="215"/>
      <c r="M58" s="217" t="str">
        <f t="shared" si="27"/>
        <v/>
      </c>
      <c r="N58" s="215"/>
      <c r="O58" s="217" t="str">
        <f t="shared" si="28"/>
        <v/>
      </c>
      <c r="P58" s="215"/>
      <c r="Q58" s="217" t="str">
        <f t="shared" si="29"/>
        <v/>
      </c>
      <c r="R58" s="215"/>
      <c r="S58" s="217" t="str">
        <f t="shared" si="30"/>
        <v/>
      </c>
      <c r="T58" s="216" t="str">
        <f t="shared" si="31"/>
        <v/>
      </c>
      <c r="U58" s="219" t="str">
        <f t="shared" si="32"/>
        <v/>
      </c>
    </row>
    <row r="59" spans="1:21" ht="18" customHeight="1">
      <c r="A59" s="173" t="str">
        <f>IF($D$8="Data Not Entered On Set-Up Worksheet","",IF(OR(VLOOKUP($D$8,County_Lookup,10,FALSE)="",VLOOKUP($D$8,County_Lookup,10,FALSE)=0),"",VLOOKUP($D$8,County_Lookup,10,FALSE)))</f>
        <v/>
      </c>
      <c r="B59" s="215"/>
      <c r="C59" s="217" t="str">
        <f t="shared" si="23"/>
        <v/>
      </c>
      <c r="D59" s="215"/>
      <c r="E59" s="217" t="str">
        <f t="shared" si="24"/>
        <v/>
      </c>
      <c r="F59" s="215"/>
      <c r="G59" s="217" t="str">
        <f t="shared" si="25"/>
        <v/>
      </c>
      <c r="H59" s="215"/>
      <c r="I59" s="223" t="str">
        <f t="shared" si="26"/>
        <v/>
      </c>
      <c r="J59" s="215"/>
      <c r="K59" s="217" t="str">
        <f t="shared" si="26"/>
        <v/>
      </c>
      <c r="L59" s="215"/>
      <c r="M59" s="217" t="str">
        <f t="shared" si="27"/>
        <v/>
      </c>
      <c r="N59" s="215"/>
      <c r="O59" s="217" t="str">
        <f t="shared" si="28"/>
        <v/>
      </c>
      <c r="P59" s="215"/>
      <c r="Q59" s="217" t="str">
        <f t="shared" si="29"/>
        <v/>
      </c>
      <c r="R59" s="215"/>
      <c r="S59" s="217" t="str">
        <f t="shared" si="30"/>
        <v/>
      </c>
      <c r="T59" s="216" t="str">
        <f t="shared" si="31"/>
        <v/>
      </c>
      <c r="U59" s="219" t="str">
        <f t="shared" si="32"/>
        <v/>
      </c>
    </row>
    <row r="60" spans="1:21" ht="18" customHeight="1">
      <c r="A60" s="173" t="str">
        <f>IF($D$8="Data Not Entered On Set-Up Worksheet","",IF(OR(VLOOKUP($D$8,County_Lookup,11,FALSE)="",VLOOKUP($D$8,County_Lookup,11,FALSE)=0),"",VLOOKUP($D$8,County_Lookup,11,FALSE)))</f>
        <v/>
      </c>
      <c r="B60" s="215"/>
      <c r="C60" s="217" t="str">
        <f t="shared" si="23"/>
        <v/>
      </c>
      <c r="D60" s="215"/>
      <c r="E60" s="217" t="str">
        <f t="shared" si="24"/>
        <v/>
      </c>
      <c r="F60" s="215"/>
      <c r="G60" s="217" t="str">
        <f t="shared" si="25"/>
        <v/>
      </c>
      <c r="H60" s="215"/>
      <c r="I60" s="223" t="str">
        <f t="shared" si="26"/>
        <v/>
      </c>
      <c r="J60" s="215"/>
      <c r="K60" s="217" t="str">
        <f t="shared" si="26"/>
        <v/>
      </c>
      <c r="L60" s="215"/>
      <c r="M60" s="217" t="str">
        <f t="shared" si="27"/>
        <v/>
      </c>
      <c r="N60" s="215"/>
      <c r="O60" s="217" t="str">
        <f t="shared" si="28"/>
        <v/>
      </c>
      <c r="P60" s="215"/>
      <c r="Q60" s="217" t="str">
        <f t="shared" si="29"/>
        <v/>
      </c>
      <c r="R60" s="215"/>
      <c r="S60" s="217" t="str">
        <f t="shared" si="30"/>
        <v/>
      </c>
      <c r="T60" s="216" t="str">
        <f t="shared" si="31"/>
        <v/>
      </c>
      <c r="U60" s="219" t="str">
        <f t="shared" si="32"/>
        <v/>
      </c>
    </row>
    <row r="61" spans="1:21" ht="18" customHeight="1">
      <c r="A61" s="173" t="str">
        <f>IF($D$8="Data Not Entered On Set-Up Worksheet","",IF(OR(VLOOKUP($D$8,County_Lookup,12,FALSE)="",VLOOKUP($D$8,County_Lookup,12,FALSE)=0),"",VLOOKUP($D$8,County_Lookup,12,FALSE)))</f>
        <v/>
      </c>
      <c r="B61" s="215"/>
      <c r="C61" s="217" t="str">
        <f t="shared" si="23"/>
        <v/>
      </c>
      <c r="D61" s="215"/>
      <c r="E61" s="217" t="str">
        <f t="shared" si="24"/>
        <v/>
      </c>
      <c r="F61" s="215"/>
      <c r="G61" s="217" t="str">
        <f t="shared" si="25"/>
        <v/>
      </c>
      <c r="H61" s="215"/>
      <c r="I61" s="223" t="str">
        <f t="shared" si="26"/>
        <v/>
      </c>
      <c r="J61" s="215"/>
      <c r="K61" s="217" t="str">
        <f t="shared" si="26"/>
        <v/>
      </c>
      <c r="L61" s="215"/>
      <c r="M61" s="217" t="str">
        <f t="shared" si="27"/>
        <v/>
      </c>
      <c r="N61" s="215"/>
      <c r="O61" s="217" t="str">
        <f t="shared" si="28"/>
        <v/>
      </c>
      <c r="P61" s="215"/>
      <c r="Q61" s="217" t="str">
        <f t="shared" si="29"/>
        <v/>
      </c>
      <c r="R61" s="215"/>
      <c r="S61" s="217" t="str">
        <f t="shared" si="30"/>
        <v/>
      </c>
      <c r="T61" s="216" t="str">
        <f t="shared" si="31"/>
        <v/>
      </c>
      <c r="U61" s="219" t="str">
        <f t="shared" si="32"/>
        <v/>
      </c>
    </row>
    <row r="62" spans="1:21" ht="18" customHeight="1">
      <c r="A62" s="173" t="str">
        <f>IF($D$8="Data Not Entered On Set-Up Worksheet","",IF(OR(VLOOKUP($D$8,County_Lookup,13,FALSE)="",VLOOKUP($D$8,County_Lookup,13,FALSE)=0),"",VLOOKUP($D$8,County_Lookup,13,FALSE)))</f>
        <v/>
      </c>
      <c r="B62" s="215"/>
      <c r="C62" s="217" t="str">
        <f t="shared" si="23"/>
        <v/>
      </c>
      <c r="D62" s="215"/>
      <c r="E62" s="217" t="str">
        <f t="shared" si="24"/>
        <v/>
      </c>
      <c r="F62" s="215"/>
      <c r="G62" s="217" t="str">
        <f t="shared" si="25"/>
        <v/>
      </c>
      <c r="H62" s="215"/>
      <c r="I62" s="223" t="str">
        <f t="shared" si="26"/>
        <v/>
      </c>
      <c r="J62" s="215"/>
      <c r="K62" s="217" t="str">
        <f t="shared" si="26"/>
        <v/>
      </c>
      <c r="L62" s="215"/>
      <c r="M62" s="217" t="str">
        <f t="shared" si="27"/>
        <v/>
      </c>
      <c r="N62" s="215"/>
      <c r="O62" s="217" t="str">
        <f t="shared" si="28"/>
        <v/>
      </c>
      <c r="P62" s="215"/>
      <c r="Q62" s="217" t="str">
        <f t="shared" si="29"/>
        <v/>
      </c>
      <c r="R62" s="215"/>
      <c r="S62" s="217" t="str">
        <f t="shared" si="30"/>
        <v/>
      </c>
      <c r="T62" s="216" t="str">
        <f t="shared" si="31"/>
        <v/>
      </c>
      <c r="U62" s="219" t="str">
        <f t="shared" si="32"/>
        <v/>
      </c>
    </row>
    <row r="63" spans="1:21" ht="18" customHeight="1">
      <c r="A63" s="173" t="str">
        <f>IF($D$8="Data Not Entered On Set-Up Worksheet","",IF(OR(VLOOKUP($D$8,County_Lookup,14,FALSE)="",VLOOKUP($D$8,County_Lookup,14,FALSE)=0),"",VLOOKUP($D$8,County_Lookup,14,FALSE)))</f>
        <v/>
      </c>
      <c r="B63" s="215"/>
      <c r="C63" s="217" t="str">
        <f t="shared" si="23"/>
        <v/>
      </c>
      <c r="D63" s="215"/>
      <c r="E63" s="217" t="str">
        <f t="shared" si="24"/>
        <v/>
      </c>
      <c r="F63" s="215"/>
      <c r="G63" s="217" t="str">
        <f t="shared" si="25"/>
        <v/>
      </c>
      <c r="H63" s="215"/>
      <c r="I63" s="223" t="str">
        <f t="shared" si="26"/>
        <v/>
      </c>
      <c r="J63" s="215"/>
      <c r="K63" s="217" t="str">
        <f t="shared" si="26"/>
        <v/>
      </c>
      <c r="L63" s="215"/>
      <c r="M63" s="217" t="str">
        <f t="shared" si="27"/>
        <v/>
      </c>
      <c r="N63" s="215"/>
      <c r="O63" s="217" t="str">
        <f t="shared" si="28"/>
        <v/>
      </c>
      <c r="P63" s="215"/>
      <c r="Q63" s="217" t="str">
        <f t="shared" si="29"/>
        <v/>
      </c>
      <c r="R63" s="215"/>
      <c r="S63" s="217" t="str">
        <f t="shared" si="30"/>
        <v/>
      </c>
      <c r="T63" s="216" t="str">
        <f t="shared" si="31"/>
        <v/>
      </c>
      <c r="U63" s="219" t="str">
        <f t="shared" si="32"/>
        <v/>
      </c>
    </row>
    <row r="64" spans="1:21" ht="18" customHeight="1">
      <c r="A64" s="172" t="str">
        <f>IF($D$8="Data Not Entered On Set-Up Worksheet","",IF(OR(VLOOKUP($D$8,County_Lookup,15,FALSE)="",VLOOKUP($D$8,County_Lookup,15,FALSE)=0),"",VLOOKUP($D$8,County_Lookup,15,FALSE)))</f>
        <v/>
      </c>
      <c r="B64" s="215"/>
      <c r="C64" s="217" t="str">
        <f t="shared" si="23"/>
        <v/>
      </c>
      <c r="D64" s="215"/>
      <c r="E64" s="217" t="str">
        <f t="shared" si="24"/>
        <v/>
      </c>
      <c r="F64" s="215"/>
      <c r="G64" s="217" t="str">
        <f t="shared" si="25"/>
        <v/>
      </c>
      <c r="H64" s="215"/>
      <c r="I64" s="223" t="str">
        <f t="shared" si="26"/>
        <v/>
      </c>
      <c r="J64" s="215"/>
      <c r="K64" s="217" t="str">
        <f t="shared" si="26"/>
        <v/>
      </c>
      <c r="L64" s="215"/>
      <c r="M64" s="217" t="str">
        <f t="shared" si="27"/>
        <v/>
      </c>
      <c r="N64" s="215"/>
      <c r="O64" s="217" t="str">
        <f t="shared" si="28"/>
        <v/>
      </c>
      <c r="P64" s="215"/>
      <c r="Q64" s="217" t="str">
        <f t="shared" si="29"/>
        <v/>
      </c>
      <c r="R64" s="215"/>
      <c r="S64" s="217" t="str">
        <f t="shared" si="30"/>
        <v/>
      </c>
      <c r="T64" s="216" t="str">
        <f t="shared" si="31"/>
        <v/>
      </c>
      <c r="U64" s="219" t="str">
        <f t="shared" si="32"/>
        <v/>
      </c>
    </row>
    <row r="65" spans="1:21" ht="18" customHeight="1">
      <c r="A65" s="173" t="str">
        <f>IF($D$8="Data Not Entered On Set-Up Worksheet","",IF(OR(VLOOKUP($D$8,County_Lookup,16,FALSE)="",VLOOKUP($D$8,County_Lookup,16,FALSE)=0),"",VLOOKUP($D$8,County_Lookup,16,FALSE)))</f>
        <v/>
      </c>
      <c r="B65" s="215"/>
      <c r="C65" s="217" t="str">
        <f t="shared" si="23"/>
        <v/>
      </c>
      <c r="D65" s="215"/>
      <c r="E65" s="217" t="str">
        <f t="shared" si="24"/>
        <v/>
      </c>
      <c r="F65" s="215"/>
      <c r="G65" s="217" t="str">
        <f t="shared" si="25"/>
        <v/>
      </c>
      <c r="H65" s="215"/>
      <c r="I65" s="223" t="str">
        <f t="shared" si="26"/>
        <v/>
      </c>
      <c r="J65" s="215"/>
      <c r="K65" s="217" t="str">
        <f t="shared" si="26"/>
        <v/>
      </c>
      <c r="L65" s="215"/>
      <c r="M65" s="217" t="str">
        <f t="shared" si="27"/>
        <v/>
      </c>
      <c r="N65" s="215"/>
      <c r="O65" s="217" t="str">
        <f t="shared" si="28"/>
        <v/>
      </c>
      <c r="P65" s="215"/>
      <c r="Q65" s="217" t="str">
        <f t="shared" si="29"/>
        <v/>
      </c>
      <c r="R65" s="215"/>
      <c r="S65" s="217" t="str">
        <f t="shared" si="30"/>
        <v/>
      </c>
      <c r="T65" s="216" t="str">
        <f t="shared" si="31"/>
        <v/>
      </c>
      <c r="U65" s="219" t="str">
        <f t="shared" si="32"/>
        <v/>
      </c>
    </row>
    <row r="66" spans="1:21" ht="18" customHeight="1">
      <c r="A66" s="173" t="str">
        <f>IF($D$8="Data Not Entered On Set-Up Worksheet","",IF(OR(VLOOKUP($D$8,County_Lookup,17,FALSE)="",VLOOKUP($D$8,County_Lookup,17,FALSE)=0),"",VLOOKUP($D$8,County_Lookup,17,FALSE)))</f>
        <v/>
      </c>
      <c r="B66" s="215"/>
      <c r="C66" s="217" t="str">
        <f t="shared" si="23"/>
        <v/>
      </c>
      <c r="D66" s="215"/>
      <c r="E66" s="217" t="str">
        <f t="shared" si="24"/>
        <v/>
      </c>
      <c r="F66" s="215"/>
      <c r="G66" s="217" t="str">
        <f t="shared" si="25"/>
        <v/>
      </c>
      <c r="H66" s="215"/>
      <c r="I66" s="223" t="str">
        <f t="shared" si="26"/>
        <v/>
      </c>
      <c r="J66" s="215"/>
      <c r="K66" s="217" t="str">
        <f t="shared" si="26"/>
        <v/>
      </c>
      <c r="L66" s="215"/>
      <c r="M66" s="217" t="str">
        <f t="shared" si="27"/>
        <v/>
      </c>
      <c r="N66" s="215"/>
      <c r="O66" s="217" t="str">
        <f t="shared" si="28"/>
        <v/>
      </c>
      <c r="P66" s="215"/>
      <c r="Q66" s="217" t="str">
        <f t="shared" si="29"/>
        <v/>
      </c>
      <c r="R66" s="215"/>
      <c r="S66" s="217" t="str">
        <f t="shared" si="30"/>
        <v/>
      </c>
      <c r="T66" s="216" t="str">
        <f t="shared" si="31"/>
        <v/>
      </c>
      <c r="U66" s="219" t="str">
        <f t="shared" si="32"/>
        <v/>
      </c>
    </row>
    <row r="67" spans="1:21" ht="18" customHeight="1">
      <c r="A67" s="173" t="str">
        <f>IF($D$8="Data Not Entered On Set-Up Worksheet","",IF(OR(VLOOKUP($D$8,County_Lookup,18,FALSE)="",VLOOKUP($D$8,County_Lookup,18,FALSE)=0),"",VLOOKUP($D$8,County_Lookup,18,FALSE)))</f>
        <v/>
      </c>
      <c r="B67" s="215"/>
      <c r="C67" s="217" t="str">
        <f t="shared" si="23"/>
        <v/>
      </c>
      <c r="D67" s="215"/>
      <c r="E67" s="217" t="str">
        <f t="shared" si="24"/>
        <v/>
      </c>
      <c r="F67" s="215"/>
      <c r="G67" s="217" t="str">
        <f t="shared" si="25"/>
        <v/>
      </c>
      <c r="H67" s="215"/>
      <c r="I67" s="223" t="str">
        <f t="shared" si="26"/>
        <v/>
      </c>
      <c r="J67" s="215"/>
      <c r="K67" s="217" t="str">
        <f t="shared" si="26"/>
        <v/>
      </c>
      <c r="L67" s="215"/>
      <c r="M67" s="217" t="str">
        <f t="shared" si="27"/>
        <v/>
      </c>
      <c r="N67" s="215"/>
      <c r="O67" s="217" t="str">
        <f t="shared" si="28"/>
        <v/>
      </c>
      <c r="P67" s="215"/>
      <c r="Q67" s="217" t="str">
        <f t="shared" si="29"/>
        <v/>
      </c>
      <c r="R67" s="215"/>
      <c r="S67" s="217" t="str">
        <f t="shared" si="30"/>
        <v/>
      </c>
      <c r="T67" s="216" t="str">
        <f t="shared" si="31"/>
        <v/>
      </c>
      <c r="U67" s="219" t="str">
        <f t="shared" si="32"/>
        <v/>
      </c>
    </row>
    <row r="68" spans="1:21" ht="18" customHeight="1">
      <c r="A68" s="173" t="str">
        <f>IF($D$8="Data Not Entered On Set-Up Worksheet","",IF(OR(VLOOKUP($D$8,County_Lookup,19,FALSE)="",VLOOKUP($D$8,County_Lookup,19,FALSE)=0),"",VLOOKUP($D$8,County_Lookup,19,FALSE)))</f>
        <v/>
      </c>
      <c r="B68" s="215"/>
      <c r="C68" s="217" t="str">
        <f t="shared" si="23"/>
        <v/>
      </c>
      <c r="D68" s="215"/>
      <c r="E68" s="217" t="str">
        <f t="shared" si="24"/>
        <v/>
      </c>
      <c r="F68" s="215"/>
      <c r="G68" s="217" t="str">
        <f t="shared" si="25"/>
        <v/>
      </c>
      <c r="H68" s="215"/>
      <c r="I68" s="223" t="str">
        <f t="shared" si="26"/>
        <v/>
      </c>
      <c r="J68" s="215"/>
      <c r="K68" s="217" t="str">
        <f t="shared" si="26"/>
        <v/>
      </c>
      <c r="L68" s="215"/>
      <c r="M68" s="217" t="str">
        <f t="shared" si="27"/>
        <v/>
      </c>
      <c r="N68" s="215"/>
      <c r="O68" s="217" t="str">
        <f t="shared" si="28"/>
        <v/>
      </c>
      <c r="P68" s="215"/>
      <c r="Q68" s="217" t="str">
        <f t="shared" si="29"/>
        <v/>
      </c>
      <c r="R68" s="215"/>
      <c r="S68" s="217" t="str">
        <f t="shared" si="30"/>
        <v/>
      </c>
      <c r="T68" s="216" t="str">
        <f t="shared" si="31"/>
        <v/>
      </c>
      <c r="U68" s="219" t="str">
        <f t="shared" si="32"/>
        <v/>
      </c>
    </row>
    <row r="69" spans="1:21" ht="18" customHeight="1">
      <c r="A69" s="173" t="str">
        <f>IF($D$8="Data Not Entered On Set-Up Worksheet","",IF(OR(VLOOKUP($D$8,County_Lookup,20,FALSE)="",VLOOKUP($D$8,County_Lookup,20,FALSE)=0),"",VLOOKUP($D$8,County_Lookup,20,FALSE)))</f>
        <v/>
      </c>
      <c r="B69" s="215"/>
      <c r="C69" s="217" t="str">
        <f t="shared" si="23"/>
        <v/>
      </c>
      <c r="D69" s="215"/>
      <c r="E69" s="217" t="str">
        <f t="shared" si="24"/>
        <v/>
      </c>
      <c r="F69" s="215"/>
      <c r="G69" s="217" t="str">
        <f t="shared" si="25"/>
        <v/>
      </c>
      <c r="H69" s="215"/>
      <c r="I69" s="223" t="str">
        <f t="shared" si="26"/>
        <v/>
      </c>
      <c r="J69" s="215"/>
      <c r="K69" s="217" t="str">
        <f t="shared" si="26"/>
        <v/>
      </c>
      <c r="L69" s="215"/>
      <c r="M69" s="217" t="str">
        <f t="shared" si="27"/>
        <v/>
      </c>
      <c r="N69" s="215"/>
      <c r="O69" s="217" t="str">
        <f t="shared" si="28"/>
        <v/>
      </c>
      <c r="P69" s="215"/>
      <c r="Q69" s="217" t="str">
        <f t="shared" si="29"/>
        <v/>
      </c>
      <c r="R69" s="215"/>
      <c r="S69" s="217" t="str">
        <f t="shared" si="30"/>
        <v/>
      </c>
      <c r="T69" s="216" t="str">
        <f t="shared" si="31"/>
        <v/>
      </c>
      <c r="U69" s="219" t="str">
        <f t="shared" si="32"/>
        <v/>
      </c>
    </row>
    <row r="70" spans="1:21" ht="18" customHeight="1">
      <c r="A70" s="173" t="str">
        <f>IF($D$8="Data Not Entered On Set-Up Worksheet","",IF(OR(VLOOKUP($D$8,County_Lookup,21,FALSE)="",VLOOKUP($D$8,County_Lookup,21,FALSE)=0),"",VLOOKUP($D$8,County_Lookup,21,FALSE)))</f>
        <v/>
      </c>
      <c r="B70" s="215"/>
      <c r="C70" s="217" t="str">
        <f t="shared" si="23"/>
        <v/>
      </c>
      <c r="D70" s="215"/>
      <c r="E70" s="217" t="str">
        <f t="shared" si="24"/>
        <v/>
      </c>
      <c r="F70" s="215"/>
      <c r="G70" s="217" t="str">
        <f t="shared" si="25"/>
        <v/>
      </c>
      <c r="H70" s="215"/>
      <c r="I70" s="223" t="str">
        <f t="shared" si="26"/>
        <v/>
      </c>
      <c r="J70" s="215"/>
      <c r="K70" s="217" t="str">
        <f t="shared" si="26"/>
        <v/>
      </c>
      <c r="L70" s="215"/>
      <c r="M70" s="217" t="str">
        <f t="shared" si="27"/>
        <v/>
      </c>
      <c r="N70" s="215"/>
      <c r="O70" s="217" t="str">
        <f t="shared" si="28"/>
        <v/>
      </c>
      <c r="P70" s="215"/>
      <c r="Q70" s="217" t="str">
        <f t="shared" si="29"/>
        <v/>
      </c>
      <c r="R70" s="215"/>
      <c r="S70" s="217" t="str">
        <f t="shared" si="30"/>
        <v/>
      </c>
      <c r="T70" s="216" t="str">
        <f t="shared" si="31"/>
        <v/>
      </c>
      <c r="U70" s="219" t="str">
        <f t="shared" si="32"/>
        <v/>
      </c>
    </row>
    <row r="71" spans="1:21" ht="18" customHeight="1">
      <c r="A71" s="172" t="str">
        <f>IF($D$8="Data Not Entered On Set-Up Worksheet","",IF(OR(VLOOKUP($D$8,County_Lookup,22,FALSE)="",VLOOKUP($D$8,County_Lookup,22,FALSE)=0),"",VLOOKUP($D$8,County_Lookup,22,FALSE)))</f>
        <v/>
      </c>
      <c r="B71" s="215"/>
      <c r="C71" s="217" t="str">
        <f t="shared" si="23"/>
        <v/>
      </c>
      <c r="D71" s="215"/>
      <c r="E71" s="217" t="str">
        <f t="shared" si="24"/>
        <v/>
      </c>
      <c r="F71" s="215"/>
      <c r="G71" s="217" t="str">
        <f t="shared" si="25"/>
        <v/>
      </c>
      <c r="H71" s="215"/>
      <c r="I71" s="223" t="str">
        <f t="shared" si="26"/>
        <v/>
      </c>
      <c r="J71" s="215"/>
      <c r="K71" s="217" t="str">
        <f t="shared" si="26"/>
        <v/>
      </c>
      <c r="L71" s="215"/>
      <c r="M71" s="217" t="str">
        <f t="shared" si="27"/>
        <v/>
      </c>
      <c r="N71" s="215"/>
      <c r="O71" s="217" t="str">
        <f t="shared" si="28"/>
        <v/>
      </c>
      <c r="P71" s="215"/>
      <c r="Q71" s="217" t="str">
        <f t="shared" si="29"/>
        <v/>
      </c>
      <c r="R71" s="215"/>
      <c r="S71" s="217" t="str">
        <f t="shared" si="30"/>
        <v/>
      </c>
      <c r="T71" s="216" t="str">
        <f t="shared" si="31"/>
        <v/>
      </c>
      <c r="U71" s="219" t="str">
        <f t="shared" si="32"/>
        <v/>
      </c>
    </row>
    <row r="72" spans="1:21" ht="18" customHeight="1">
      <c r="A72" s="173" t="str">
        <f>IF($D$8="Data Not Entered On Set-Up Worksheet","",IF(OR(VLOOKUP($D$8,County_Lookup,23,FALSE)="",VLOOKUP($D$8,County_Lookup,23,FALSE)=0),"",VLOOKUP($D$8,County_Lookup,23,FALSE)))</f>
        <v/>
      </c>
      <c r="B72" s="215"/>
      <c r="C72" s="217" t="str">
        <f t="shared" si="23"/>
        <v/>
      </c>
      <c r="D72" s="215"/>
      <c r="E72" s="217" t="str">
        <f t="shared" si="24"/>
        <v/>
      </c>
      <c r="F72" s="215"/>
      <c r="G72" s="217" t="str">
        <f t="shared" si="25"/>
        <v/>
      </c>
      <c r="H72" s="215"/>
      <c r="I72" s="223" t="str">
        <f t="shared" si="26"/>
        <v/>
      </c>
      <c r="J72" s="215"/>
      <c r="K72" s="217" t="str">
        <f t="shared" si="26"/>
        <v/>
      </c>
      <c r="L72" s="215"/>
      <c r="M72" s="217" t="str">
        <f t="shared" si="27"/>
        <v/>
      </c>
      <c r="N72" s="215"/>
      <c r="O72" s="217" t="str">
        <f t="shared" si="28"/>
        <v/>
      </c>
      <c r="P72" s="215"/>
      <c r="Q72" s="217" t="str">
        <f t="shared" si="29"/>
        <v/>
      </c>
      <c r="R72" s="215"/>
      <c r="S72" s="217" t="str">
        <f t="shared" si="30"/>
        <v/>
      </c>
      <c r="T72" s="216" t="str">
        <f t="shared" si="31"/>
        <v/>
      </c>
      <c r="U72" s="219" t="str">
        <f t="shared" si="32"/>
        <v/>
      </c>
    </row>
    <row r="73" spans="1:21" ht="18" customHeight="1">
      <c r="A73" s="173" t="str">
        <f>IF($D$8="Data Not Entered On Set-Up Worksheet","",IF(OR(VLOOKUP($D$8,County_Lookup,24,FALSE)="",VLOOKUP($D$8,County_Lookup,24,FALSE)=0),"",VLOOKUP($D$8,County_Lookup,24,FALSE)))</f>
        <v/>
      </c>
      <c r="B73" s="215"/>
      <c r="C73" s="227" t="str">
        <f t="shared" ref="C73:C80" si="33">IF($A73="","",IF($T73=0,0,B73/$T73))</f>
        <v/>
      </c>
      <c r="D73" s="215"/>
      <c r="E73" s="227" t="str">
        <f t="shared" ref="E73:E80" si="34">IF($A73="","",IF($T73=0,0,D73/$T73))</f>
        <v/>
      </c>
      <c r="F73" s="215"/>
      <c r="G73" s="227" t="str">
        <f t="shared" ref="G73:G80" si="35">IF($A73="","",IF($T73=0,0,F73/$T73))</f>
        <v/>
      </c>
      <c r="H73" s="215"/>
      <c r="I73" s="227" t="str">
        <f t="shared" ref="I73:I80" si="36">IF($A73="","",IF($T73=0,0,H73/$T73))</f>
        <v/>
      </c>
      <c r="J73" s="215"/>
      <c r="K73" s="227" t="str">
        <f t="shared" ref="K73:K80" si="37">IF($A73="","",IF($T73=0,0,J73/$T73))</f>
        <v/>
      </c>
      <c r="L73" s="215"/>
      <c r="M73" s="227" t="str">
        <f t="shared" ref="M73:M80" si="38">IF($A73="","",IF($T73=0,0,L73/$T73))</f>
        <v/>
      </c>
      <c r="N73" s="215"/>
      <c r="O73" s="227" t="str">
        <f t="shared" ref="O73:O80" si="39">IF($A73="","",IF($T73=0,0,N73/$T73))</f>
        <v/>
      </c>
      <c r="P73" s="215"/>
      <c r="Q73" s="227" t="str">
        <f t="shared" ref="Q73:Q80" si="40">IF($A73="","",IF($T73=0,0,P73/$T73))</f>
        <v/>
      </c>
      <c r="R73" s="215"/>
      <c r="S73" s="227" t="str">
        <f t="shared" ref="S73:S80" si="41">IF($A73="","",IF($T73=0,0,R73/$T73))</f>
        <v/>
      </c>
      <c r="T73" s="216" t="str">
        <f t="shared" ref="T73:T80" si="42">IF($A73="","",SUM(B73,D73,F73,H73,J73,L73,N73,P73,R73))</f>
        <v/>
      </c>
      <c r="U73" s="219" t="str">
        <f t="shared" ref="U73:U80" si="43">IF($A73="","",SUM(C73,E73,G73,I73,K73,M73,O73,Q73,S73))</f>
        <v/>
      </c>
    </row>
    <row r="74" spans="1:21" ht="18" customHeight="1">
      <c r="A74" s="173" t="str">
        <f>IF($D$8="Data Not Entered On Set-Up Worksheet","",IF(OR(VLOOKUP($D$8,County_Lookup,25,FALSE)="",VLOOKUP($D$8,County_Lookup,25,FALSE)=0),"",VLOOKUP($D$8,County_Lookup,25,FALSE)))</f>
        <v/>
      </c>
      <c r="B74" s="215"/>
      <c r="C74" s="230" t="str">
        <f t="shared" si="33"/>
        <v/>
      </c>
      <c r="D74" s="215"/>
      <c r="E74" s="230" t="str">
        <f t="shared" si="34"/>
        <v/>
      </c>
      <c r="F74" s="215"/>
      <c r="G74" s="230" t="str">
        <f t="shared" si="35"/>
        <v/>
      </c>
      <c r="H74" s="215"/>
      <c r="I74" s="230" t="str">
        <f t="shared" si="36"/>
        <v/>
      </c>
      <c r="J74" s="215"/>
      <c r="K74" s="230" t="str">
        <f t="shared" si="37"/>
        <v/>
      </c>
      <c r="L74" s="215"/>
      <c r="M74" s="230" t="str">
        <f t="shared" si="38"/>
        <v/>
      </c>
      <c r="N74" s="215"/>
      <c r="O74" s="230" t="str">
        <f t="shared" si="39"/>
        <v/>
      </c>
      <c r="P74" s="215"/>
      <c r="Q74" s="230" t="str">
        <f t="shared" si="40"/>
        <v/>
      </c>
      <c r="R74" s="215"/>
      <c r="S74" s="230" t="str">
        <f t="shared" si="41"/>
        <v/>
      </c>
      <c r="T74" s="216" t="str">
        <f t="shared" si="42"/>
        <v/>
      </c>
      <c r="U74" s="219" t="str">
        <f t="shared" si="43"/>
        <v/>
      </c>
    </row>
    <row r="75" spans="1:21" ht="18" customHeight="1">
      <c r="A75" s="173" t="str">
        <f>IF($D$8="Data Not Entered On Set-Up Worksheet","",IF(OR(VLOOKUP($D$8,County_Lookup,26,FALSE)="",VLOOKUP($D$8,County_Lookup,26,FALSE)=0),"",VLOOKUP($D$8,County_Lookup,26,FALSE)))</f>
        <v/>
      </c>
      <c r="B75" s="215"/>
      <c r="C75" s="231" t="str">
        <f t="shared" si="33"/>
        <v/>
      </c>
      <c r="D75" s="215"/>
      <c r="E75" s="231" t="str">
        <f t="shared" si="34"/>
        <v/>
      </c>
      <c r="F75" s="215"/>
      <c r="G75" s="231" t="str">
        <f t="shared" si="35"/>
        <v/>
      </c>
      <c r="H75" s="215"/>
      <c r="I75" s="231" t="str">
        <f t="shared" si="36"/>
        <v/>
      </c>
      <c r="J75" s="215"/>
      <c r="K75" s="231" t="str">
        <f t="shared" si="37"/>
        <v/>
      </c>
      <c r="L75" s="215"/>
      <c r="M75" s="231" t="str">
        <f t="shared" si="38"/>
        <v/>
      </c>
      <c r="N75" s="215"/>
      <c r="O75" s="231" t="str">
        <f t="shared" si="39"/>
        <v/>
      </c>
      <c r="P75" s="215"/>
      <c r="Q75" s="231" t="str">
        <f t="shared" si="40"/>
        <v/>
      </c>
      <c r="R75" s="215"/>
      <c r="S75" s="231" t="str">
        <f t="shared" si="41"/>
        <v/>
      </c>
      <c r="T75" s="216" t="str">
        <f t="shared" si="42"/>
        <v/>
      </c>
      <c r="U75" s="219" t="str">
        <f t="shared" si="43"/>
        <v/>
      </c>
    </row>
    <row r="76" spans="1:21" ht="18" customHeight="1">
      <c r="A76" s="173" t="str">
        <f>IF($D$8="Data Not Entered On Set-Up Worksheet","",IF(OR(VLOOKUP($D$8,County_Lookup,27,FALSE)="",VLOOKUP($D$8,County_Lookup,27,FALSE)=0),"",VLOOKUP($D$8,County_Lookup,27,FALSE)))</f>
        <v/>
      </c>
      <c r="B76" s="215"/>
      <c r="C76" s="233" t="str">
        <f t="shared" si="33"/>
        <v/>
      </c>
      <c r="D76" s="215"/>
      <c r="E76" s="233" t="str">
        <f t="shared" si="34"/>
        <v/>
      </c>
      <c r="F76" s="215"/>
      <c r="G76" s="233" t="str">
        <f t="shared" si="35"/>
        <v/>
      </c>
      <c r="H76" s="215"/>
      <c r="I76" s="233" t="str">
        <f t="shared" si="36"/>
        <v/>
      </c>
      <c r="J76" s="215"/>
      <c r="K76" s="233" t="str">
        <f t="shared" si="37"/>
        <v/>
      </c>
      <c r="L76" s="215"/>
      <c r="M76" s="233" t="str">
        <f t="shared" si="38"/>
        <v/>
      </c>
      <c r="N76" s="215"/>
      <c r="O76" s="233" t="str">
        <f t="shared" si="39"/>
        <v/>
      </c>
      <c r="P76" s="215"/>
      <c r="Q76" s="233" t="str">
        <f t="shared" si="40"/>
        <v/>
      </c>
      <c r="R76" s="215"/>
      <c r="S76" s="233" t="str">
        <f t="shared" si="41"/>
        <v/>
      </c>
      <c r="T76" s="216" t="str">
        <f t="shared" si="42"/>
        <v/>
      </c>
      <c r="U76" s="219" t="str">
        <f t="shared" si="43"/>
        <v/>
      </c>
    </row>
    <row r="77" spans="1:21" ht="18" customHeight="1">
      <c r="A77" s="173" t="str">
        <f>IF($D$8="Data Not Entered On Set-Up Worksheet","",IF(OR(VLOOKUP($D$8,County_Lookup,28,FALSE)="",VLOOKUP($D$8,County_Lookup,28,FALSE)=0),"",VLOOKUP($D$8,County_Lookup,28,FALSE)))</f>
        <v/>
      </c>
      <c r="B77" s="215"/>
      <c r="C77" s="233" t="str">
        <f t="shared" si="33"/>
        <v/>
      </c>
      <c r="D77" s="215"/>
      <c r="E77" s="233" t="str">
        <f t="shared" si="34"/>
        <v/>
      </c>
      <c r="F77" s="215"/>
      <c r="G77" s="233" t="str">
        <f t="shared" si="35"/>
        <v/>
      </c>
      <c r="H77" s="215"/>
      <c r="I77" s="233" t="str">
        <f t="shared" si="36"/>
        <v/>
      </c>
      <c r="J77" s="215"/>
      <c r="K77" s="233" t="str">
        <f t="shared" si="37"/>
        <v/>
      </c>
      <c r="L77" s="215"/>
      <c r="M77" s="233" t="str">
        <f t="shared" si="38"/>
        <v/>
      </c>
      <c r="N77" s="215"/>
      <c r="O77" s="233" t="str">
        <f t="shared" si="39"/>
        <v/>
      </c>
      <c r="P77" s="215"/>
      <c r="Q77" s="233" t="str">
        <f t="shared" si="40"/>
        <v/>
      </c>
      <c r="R77" s="215"/>
      <c r="S77" s="233" t="str">
        <f t="shared" si="41"/>
        <v/>
      </c>
      <c r="T77" s="216" t="str">
        <f t="shared" si="42"/>
        <v/>
      </c>
      <c r="U77" s="219" t="str">
        <f t="shared" si="43"/>
        <v/>
      </c>
    </row>
    <row r="78" spans="1:21" ht="18" customHeight="1">
      <c r="A78" s="173" t="str">
        <f>IF($D$8="Data Not Entered On Set-Up Worksheet","",IF(OR(VLOOKUP($D$8,County_Lookup,29,FALSE)="",VLOOKUP($D$8,County_Lookup,29,FALSE)=0),"",VLOOKUP($D$8,County_Lookup,29,FALSE)))</f>
        <v/>
      </c>
      <c r="B78" s="215"/>
      <c r="C78" s="233" t="str">
        <f t="shared" si="33"/>
        <v/>
      </c>
      <c r="D78" s="215"/>
      <c r="E78" s="233" t="str">
        <f t="shared" si="34"/>
        <v/>
      </c>
      <c r="F78" s="215"/>
      <c r="G78" s="233" t="str">
        <f t="shared" si="35"/>
        <v/>
      </c>
      <c r="H78" s="215"/>
      <c r="I78" s="233" t="str">
        <f t="shared" si="36"/>
        <v/>
      </c>
      <c r="J78" s="215"/>
      <c r="K78" s="233" t="str">
        <f t="shared" si="37"/>
        <v/>
      </c>
      <c r="L78" s="215"/>
      <c r="M78" s="233" t="str">
        <f t="shared" si="38"/>
        <v/>
      </c>
      <c r="N78" s="215"/>
      <c r="O78" s="233" t="str">
        <f t="shared" si="39"/>
        <v/>
      </c>
      <c r="P78" s="215"/>
      <c r="Q78" s="233" t="str">
        <f t="shared" si="40"/>
        <v/>
      </c>
      <c r="R78" s="215"/>
      <c r="S78" s="233" t="str">
        <f t="shared" si="41"/>
        <v/>
      </c>
      <c r="T78" s="216" t="str">
        <f t="shared" si="42"/>
        <v/>
      </c>
      <c r="U78" s="219" t="str">
        <f t="shared" si="43"/>
        <v/>
      </c>
    </row>
    <row r="79" spans="1:21" ht="18" customHeight="1">
      <c r="A79" s="173" t="str">
        <f>IF($D$8="Data Not Entered On Set-Up Worksheet","",IF(OR(VLOOKUP($D$8,County_Lookup,30,FALSE)="",VLOOKUP($D$8,County_Lookup,30,FALSE)=0),"",VLOOKUP($D$8,County_Lookup,30,FALSE)))</f>
        <v/>
      </c>
      <c r="B79" s="215"/>
      <c r="C79" s="233" t="str">
        <f t="shared" si="33"/>
        <v/>
      </c>
      <c r="D79" s="215"/>
      <c r="E79" s="233" t="str">
        <f t="shared" si="34"/>
        <v/>
      </c>
      <c r="F79" s="215"/>
      <c r="G79" s="233" t="str">
        <f t="shared" si="35"/>
        <v/>
      </c>
      <c r="H79" s="215"/>
      <c r="I79" s="233" t="str">
        <f t="shared" si="36"/>
        <v/>
      </c>
      <c r="J79" s="215"/>
      <c r="K79" s="233" t="str">
        <f t="shared" si="37"/>
        <v/>
      </c>
      <c r="L79" s="215"/>
      <c r="M79" s="233" t="str">
        <f t="shared" si="38"/>
        <v/>
      </c>
      <c r="N79" s="215"/>
      <c r="O79" s="233" t="str">
        <f t="shared" si="39"/>
        <v/>
      </c>
      <c r="P79" s="215"/>
      <c r="Q79" s="233" t="str">
        <f t="shared" si="40"/>
        <v/>
      </c>
      <c r="R79" s="215"/>
      <c r="S79" s="233" t="str">
        <f t="shared" si="41"/>
        <v/>
      </c>
      <c r="T79" s="216" t="str">
        <f t="shared" si="42"/>
        <v/>
      </c>
      <c r="U79" s="219" t="str">
        <f t="shared" si="43"/>
        <v/>
      </c>
    </row>
    <row r="80" spans="1:21" ht="18" customHeight="1">
      <c r="A80" s="173" t="str">
        <f>IF($D$8="Data Not Entered On Set-Up Worksheet","",IF(OR(VLOOKUP($D$8,County_Lookup,31,FALSE)="",VLOOKUP($D$8,County_Lookup,31,FALSE)=0),"",VLOOKUP($D$8,County_Lookup,31,FALSE)))</f>
        <v/>
      </c>
      <c r="B80" s="215"/>
      <c r="C80" s="233" t="str">
        <f t="shared" si="33"/>
        <v/>
      </c>
      <c r="D80" s="215"/>
      <c r="E80" s="233" t="str">
        <f t="shared" si="34"/>
        <v/>
      </c>
      <c r="F80" s="215"/>
      <c r="G80" s="233" t="str">
        <f t="shared" si="35"/>
        <v/>
      </c>
      <c r="H80" s="215"/>
      <c r="I80" s="233" t="str">
        <f t="shared" si="36"/>
        <v/>
      </c>
      <c r="J80" s="215"/>
      <c r="K80" s="233" t="str">
        <f t="shared" si="37"/>
        <v/>
      </c>
      <c r="L80" s="215"/>
      <c r="M80" s="233" t="str">
        <f t="shared" si="38"/>
        <v/>
      </c>
      <c r="N80" s="215"/>
      <c r="O80" s="233" t="str">
        <f t="shared" si="39"/>
        <v/>
      </c>
      <c r="P80" s="215"/>
      <c r="Q80" s="233" t="str">
        <f t="shared" si="40"/>
        <v/>
      </c>
      <c r="R80" s="215"/>
      <c r="S80" s="233" t="str">
        <f t="shared" si="41"/>
        <v/>
      </c>
      <c r="T80" s="216" t="str">
        <f t="shared" si="42"/>
        <v/>
      </c>
      <c r="U80" s="219" t="str">
        <f t="shared" si="43"/>
        <v/>
      </c>
    </row>
    <row r="81" spans="1:21" ht="18" customHeight="1">
      <c r="A81" s="173" t="str">
        <f>IF($D$8="Data Not Entered On Set-Up Worksheet","",IF(OR(VLOOKUP($D$8,County_Lookup,32,FALSE)="",VLOOKUP($D$8,County_Lookup,32,FALSE)=0),"",VLOOKUP($D$8,County_Lookup,32,FALSE)))</f>
        <v/>
      </c>
      <c r="B81" s="215"/>
      <c r="C81" s="217" t="str">
        <f t="shared" si="23"/>
        <v/>
      </c>
      <c r="D81" s="215"/>
      <c r="E81" s="217" t="str">
        <f t="shared" si="24"/>
        <v/>
      </c>
      <c r="F81" s="215"/>
      <c r="G81" s="217" t="str">
        <f t="shared" si="25"/>
        <v/>
      </c>
      <c r="H81" s="215"/>
      <c r="I81" s="223" t="str">
        <f t="shared" si="26"/>
        <v/>
      </c>
      <c r="J81" s="215"/>
      <c r="K81" s="217" t="str">
        <f t="shared" si="26"/>
        <v/>
      </c>
      <c r="L81" s="215"/>
      <c r="M81" s="217" t="str">
        <f t="shared" si="27"/>
        <v/>
      </c>
      <c r="N81" s="215"/>
      <c r="O81" s="217" t="str">
        <f t="shared" si="28"/>
        <v/>
      </c>
      <c r="P81" s="215"/>
      <c r="Q81" s="217" t="str">
        <f t="shared" si="29"/>
        <v/>
      </c>
      <c r="R81" s="215"/>
      <c r="S81" s="217" t="str">
        <f t="shared" si="30"/>
        <v/>
      </c>
      <c r="T81" s="216" t="str">
        <f t="shared" si="31"/>
        <v/>
      </c>
      <c r="U81" s="219" t="str">
        <f t="shared" si="32"/>
        <v/>
      </c>
    </row>
    <row r="82" spans="1:21" ht="18" customHeight="1" thickBot="1">
      <c r="A82" s="174" t="s">
        <v>2</v>
      </c>
      <c r="B82" s="167">
        <f>SUM(B51:B81)</f>
        <v>0</v>
      </c>
      <c r="C82" s="218">
        <f t="shared" si="23"/>
        <v>0</v>
      </c>
      <c r="D82" s="167">
        <f>SUM(D51:D81)</f>
        <v>0</v>
      </c>
      <c r="E82" s="218">
        <f t="shared" si="24"/>
        <v>0</v>
      </c>
      <c r="F82" s="167">
        <f>SUM(F51:F81)</f>
        <v>0</v>
      </c>
      <c r="G82" s="218">
        <f t="shared" si="25"/>
        <v>0</v>
      </c>
      <c r="H82" s="167">
        <f>SUM(H51:H81)</f>
        <v>0</v>
      </c>
      <c r="I82" s="222">
        <f t="shared" si="26"/>
        <v>0</v>
      </c>
      <c r="J82" s="167">
        <f>SUM(J51:J81)</f>
        <v>0</v>
      </c>
      <c r="K82" s="218">
        <f t="shared" si="26"/>
        <v>0</v>
      </c>
      <c r="L82" s="167">
        <f>SUM(L51:L81)</f>
        <v>0</v>
      </c>
      <c r="M82" s="218">
        <f t="shared" si="27"/>
        <v>0</v>
      </c>
      <c r="N82" s="167">
        <f>SUM(N51:N81)</f>
        <v>0</v>
      </c>
      <c r="O82" s="218">
        <f t="shared" si="28"/>
        <v>0</v>
      </c>
      <c r="P82" s="167">
        <f>SUM(P51:P81)</f>
        <v>0</v>
      </c>
      <c r="Q82" s="218">
        <f t="shared" si="29"/>
        <v>0</v>
      </c>
      <c r="R82" s="167">
        <f>SUM(R51:R81)</f>
        <v>0</v>
      </c>
      <c r="S82" s="218">
        <f t="shared" si="30"/>
        <v>0</v>
      </c>
      <c r="T82" s="167">
        <f t="shared" si="31"/>
        <v>0</v>
      </c>
      <c r="U82" s="220">
        <f t="shared" si="32"/>
        <v>0</v>
      </c>
    </row>
    <row r="83" spans="1:21" ht="13.8" thickBot="1"/>
    <row r="84" spans="1:21" ht="26.1" customHeight="1" thickBot="1">
      <c r="B84" s="159" t="s">
        <v>337</v>
      </c>
      <c r="C84" s="208"/>
      <c r="D84" s="208"/>
      <c r="E84" s="208"/>
      <c r="F84" s="208"/>
      <c r="G84" s="208"/>
      <c r="H84" s="208"/>
      <c r="I84" s="208"/>
      <c r="J84" s="208"/>
      <c r="K84" s="208"/>
      <c r="L84" s="208"/>
      <c r="M84" s="208"/>
      <c r="N84" s="208"/>
      <c r="O84" s="208"/>
      <c r="P84" s="208"/>
      <c r="Q84" s="208"/>
      <c r="R84" s="208"/>
      <c r="S84" s="208"/>
      <c r="T84" s="208"/>
      <c r="U84" s="211"/>
    </row>
    <row r="85" spans="1:21" s="44" customFormat="1" ht="27" thickBot="1">
      <c r="A85" s="37"/>
      <c r="B85" s="159" t="s">
        <v>9</v>
      </c>
      <c r="C85" s="211"/>
      <c r="D85" s="212" t="s">
        <v>10</v>
      </c>
      <c r="E85" s="161"/>
      <c r="F85" s="213" t="s">
        <v>11</v>
      </c>
      <c r="G85" s="214"/>
      <c r="H85" s="208" t="s">
        <v>331</v>
      </c>
      <c r="I85" s="161"/>
      <c r="J85" s="212" t="s">
        <v>332</v>
      </c>
      <c r="K85" s="225"/>
      <c r="L85" s="208" t="s">
        <v>317</v>
      </c>
      <c r="M85" s="161"/>
      <c r="N85" s="213" t="s">
        <v>12</v>
      </c>
      <c r="O85" s="161"/>
      <c r="P85" s="208" t="s">
        <v>1</v>
      </c>
      <c r="Q85" s="161"/>
      <c r="R85" s="159" t="s">
        <v>13</v>
      </c>
      <c r="S85" s="211"/>
      <c r="T85" s="159" t="s">
        <v>2</v>
      </c>
      <c r="U85" s="161"/>
    </row>
    <row r="86" spans="1:21" ht="20.100000000000001" customHeight="1">
      <c r="A86" s="171" t="s">
        <v>193</v>
      </c>
      <c r="B86" s="279" t="s">
        <v>6</v>
      </c>
      <c r="C86" s="280"/>
      <c r="D86" s="279" t="s">
        <v>6</v>
      </c>
      <c r="E86" s="280"/>
      <c r="F86" s="279" t="s">
        <v>6</v>
      </c>
      <c r="G86" s="280"/>
      <c r="H86" s="279" t="s">
        <v>6</v>
      </c>
      <c r="I86" s="280"/>
      <c r="J86" s="279" t="s">
        <v>6</v>
      </c>
      <c r="K86" s="280"/>
      <c r="L86" s="279" t="s">
        <v>6</v>
      </c>
      <c r="M86" s="280"/>
      <c r="N86" s="279" t="s">
        <v>6</v>
      </c>
      <c r="O86" s="280"/>
      <c r="P86" s="279" t="s">
        <v>6</v>
      </c>
      <c r="Q86" s="280"/>
      <c r="R86" s="279" t="s">
        <v>6</v>
      </c>
      <c r="S86" s="280"/>
      <c r="T86" s="279" t="s">
        <v>6</v>
      </c>
      <c r="U86" s="280"/>
    </row>
    <row r="87" spans="1:21" ht="18" customHeight="1">
      <c r="A87" s="172" t="str">
        <f>IF($D$8="Data Not Entered On Set-Up Worksheet","",IF(OR(VLOOKUP($D$8,County_Lookup,2,FALSE)="",VLOOKUP($D$8,County_Lookup,2,FALSE)=0),"",VLOOKUP($D$8,County_Lookup,2,FALSE)))</f>
        <v/>
      </c>
      <c r="B87" s="275" t="str">
        <f t="shared" ref="B87:B111" si="44">IF($A87="","",IF(B51=0,0,B15/B51))</f>
        <v/>
      </c>
      <c r="C87" s="276"/>
      <c r="D87" s="275" t="str">
        <f t="shared" ref="D87:D111" si="45">IF($A87="","",IF(D51=0,0,D15/D51))</f>
        <v/>
      </c>
      <c r="E87" s="276"/>
      <c r="F87" s="275" t="str">
        <f t="shared" ref="F87:F111" si="46">IF($A87="","",IF(F51=0,0,F15/F51))</f>
        <v/>
      </c>
      <c r="G87" s="276"/>
      <c r="H87" s="275" t="str">
        <f t="shared" ref="H87:H111" si="47">IF($A87="","",IF(H51=0,0,H15/H51))</f>
        <v/>
      </c>
      <c r="I87" s="276"/>
      <c r="J87" s="275" t="str">
        <f t="shared" ref="J87:J111" si="48">IF($A87="","",IF(J51=0,0,J15/J51))</f>
        <v/>
      </c>
      <c r="K87" s="276"/>
      <c r="L87" s="275" t="str">
        <f t="shared" ref="L87:L111" si="49">IF($A87="","",IF(L51=0,0,L15/L51))</f>
        <v/>
      </c>
      <c r="M87" s="276"/>
      <c r="N87" s="275" t="str">
        <f t="shared" ref="N87:N111" si="50">IF($A87="","",IF(N51=0,0,N15/N51))</f>
        <v/>
      </c>
      <c r="O87" s="276"/>
      <c r="P87" s="275" t="str">
        <f t="shared" ref="P87:P111" si="51">IF($A87="","",IF(P51=0,0,P15/P51))</f>
        <v/>
      </c>
      <c r="Q87" s="276"/>
      <c r="R87" s="275" t="str">
        <f t="shared" ref="R87:R111" si="52">IF($A87="","",IF(R51=0,0,R15/R51))</f>
        <v/>
      </c>
      <c r="S87" s="276"/>
      <c r="T87" s="275" t="str">
        <f t="shared" ref="T87:T111" si="53">IF($A87="","",IF(T51=0,0,T15/T51))</f>
        <v/>
      </c>
      <c r="U87" s="276"/>
    </row>
    <row r="88" spans="1:21" ht="18" customHeight="1">
      <c r="A88" s="173" t="str">
        <f>IF($D$8="Data Not Entered On Set-Up Worksheet","",IF(OR(VLOOKUP($D$8,County_Lookup,3,FALSE)="",VLOOKUP($D$8,County_Lookup,3,FALSE)=0),"",VLOOKUP($D$8,County_Lookup,3,FALSE)))</f>
        <v/>
      </c>
      <c r="B88" s="275" t="str">
        <f t="shared" si="44"/>
        <v/>
      </c>
      <c r="C88" s="276"/>
      <c r="D88" s="275" t="str">
        <f t="shared" si="45"/>
        <v/>
      </c>
      <c r="E88" s="276"/>
      <c r="F88" s="275" t="str">
        <f t="shared" si="46"/>
        <v/>
      </c>
      <c r="G88" s="276"/>
      <c r="H88" s="275" t="str">
        <f t="shared" si="47"/>
        <v/>
      </c>
      <c r="I88" s="276"/>
      <c r="J88" s="275" t="str">
        <f t="shared" si="48"/>
        <v/>
      </c>
      <c r="K88" s="276"/>
      <c r="L88" s="275" t="str">
        <f t="shared" si="49"/>
        <v/>
      </c>
      <c r="M88" s="276"/>
      <c r="N88" s="275" t="str">
        <f t="shared" si="50"/>
        <v/>
      </c>
      <c r="O88" s="276"/>
      <c r="P88" s="275" t="str">
        <f t="shared" si="51"/>
        <v/>
      </c>
      <c r="Q88" s="276"/>
      <c r="R88" s="275" t="str">
        <f t="shared" si="52"/>
        <v/>
      </c>
      <c r="S88" s="276"/>
      <c r="T88" s="275" t="str">
        <f t="shared" si="53"/>
        <v/>
      </c>
      <c r="U88" s="276"/>
    </row>
    <row r="89" spans="1:21" ht="18" customHeight="1">
      <c r="A89" s="173" t="str">
        <f>IF($D$8="Data Not Entered On Set-Up Worksheet","",IF(OR(VLOOKUP($D$8,County_Lookup,4,FALSE)="",VLOOKUP($D$8,County_Lookup,4,FALSE)=0),"",VLOOKUP($D$8,County_Lookup,4,FALSE)))</f>
        <v/>
      </c>
      <c r="B89" s="275" t="str">
        <f t="shared" si="44"/>
        <v/>
      </c>
      <c r="C89" s="276"/>
      <c r="D89" s="275" t="str">
        <f t="shared" si="45"/>
        <v/>
      </c>
      <c r="E89" s="276"/>
      <c r="F89" s="275" t="str">
        <f t="shared" si="46"/>
        <v/>
      </c>
      <c r="G89" s="276"/>
      <c r="H89" s="275" t="str">
        <f t="shared" si="47"/>
        <v/>
      </c>
      <c r="I89" s="276"/>
      <c r="J89" s="275" t="str">
        <f t="shared" si="48"/>
        <v/>
      </c>
      <c r="K89" s="276"/>
      <c r="L89" s="275" t="str">
        <f t="shared" si="49"/>
        <v/>
      </c>
      <c r="M89" s="276"/>
      <c r="N89" s="275" t="str">
        <f t="shared" si="50"/>
        <v/>
      </c>
      <c r="O89" s="276"/>
      <c r="P89" s="275" t="str">
        <f t="shared" si="51"/>
        <v/>
      </c>
      <c r="Q89" s="276"/>
      <c r="R89" s="275" t="str">
        <f t="shared" si="52"/>
        <v/>
      </c>
      <c r="S89" s="276"/>
      <c r="T89" s="275" t="str">
        <f t="shared" si="53"/>
        <v/>
      </c>
      <c r="U89" s="276"/>
    </row>
    <row r="90" spans="1:21" ht="18" customHeight="1">
      <c r="A90" s="173" t="str">
        <f>IF($D$8="Data Not Entered On Set-Up Worksheet","",IF(OR(VLOOKUP($D$8,County_Lookup,5,FALSE)="",VLOOKUP($D$8,County_Lookup,5,FALSE)=0),"",VLOOKUP($D$8,County_Lookup,5,FALSE)))</f>
        <v/>
      </c>
      <c r="B90" s="275" t="str">
        <f t="shared" si="44"/>
        <v/>
      </c>
      <c r="C90" s="276"/>
      <c r="D90" s="275" t="str">
        <f t="shared" si="45"/>
        <v/>
      </c>
      <c r="E90" s="276"/>
      <c r="F90" s="275" t="str">
        <f t="shared" si="46"/>
        <v/>
      </c>
      <c r="G90" s="276"/>
      <c r="H90" s="275" t="str">
        <f t="shared" si="47"/>
        <v/>
      </c>
      <c r="I90" s="276"/>
      <c r="J90" s="275" t="str">
        <f t="shared" si="48"/>
        <v/>
      </c>
      <c r="K90" s="276"/>
      <c r="L90" s="275" t="str">
        <f t="shared" si="49"/>
        <v/>
      </c>
      <c r="M90" s="276"/>
      <c r="N90" s="275" t="str">
        <f t="shared" si="50"/>
        <v/>
      </c>
      <c r="O90" s="276"/>
      <c r="P90" s="275" t="str">
        <f t="shared" si="51"/>
        <v/>
      </c>
      <c r="Q90" s="276"/>
      <c r="R90" s="275" t="str">
        <f t="shared" si="52"/>
        <v/>
      </c>
      <c r="S90" s="276"/>
      <c r="T90" s="275" t="str">
        <f t="shared" si="53"/>
        <v/>
      </c>
      <c r="U90" s="276"/>
    </row>
    <row r="91" spans="1:21" ht="18" customHeight="1">
      <c r="A91" s="173" t="str">
        <f>IF($D$8="Data Not Entered On Set-Up Worksheet","",IF(OR(VLOOKUP($D$8,County_Lookup,6,FALSE)="",VLOOKUP($D$8,County_Lookup,6,FALSE)=0),"",VLOOKUP($D$8,County_Lookup,6,FALSE)))</f>
        <v/>
      </c>
      <c r="B91" s="275" t="str">
        <f t="shared" si="44"/>
        <v/>
      </c>
      <c r="C91" s="276"/>
      <c r="D91" s="275" t="str">
        <f t="shared" si="45"/>
        <v/>
      </c>
      <c r="E91" s="276"/>
      <c r="F91" s="275" t="str">
        <f t="shared" si="46"/>
        <v/>
      </c>
      <c r="G91" s="276"/>
      <c r="H91" s="275" t="str">
        <f t="shared" si="47"/>
        <v/>
      </c>
      <c r="I91" s="276"/>
      <c r="J91" s="275" t="str">
        <f t="shared" si="48"/>
        <v/>
      </c>
      <c r="K91" s="276"/>
      <c r="L91" s="275" t="str">
        <f t="shared" si="49"/>
        <v/>
      </c>
      <c r="M91" s="276"/>
      <c r="N91" s="275" t="str">
        <f t="shared" si="50"/>
        <v/>
      </c>
      <c r="O91" s="276"/>
      <c r="P91" s="275" t="str">
        <f t="shared" si="51"/>
        <v/>
      </c>
      <c r="Q91" s="276"/>
      <c r="R91" s="275" t="str">
        <f t="shared" si="52"/>
        <v/>
      </c>
      <c r="S91" s="276"/>
      <c r="T91" s="275" t="str">
        <f t="shared" si="53"/>
        <v/>
      </c>
      <c r="U91" s="276"/>
    </row>
    <row r="92" spans="1:21" ht="18" customHeight="1">
      <c r="A92" s="173" t="str">
        <f>IF($D$8="Data Not Entered On Set-Up Worksheet","",IF(OR(VLOOKUP($D$8,County_Lookup,7,FALSE)="",VLOOKUP($D$8,County_Lookup,7,FALSE)=0),"",VLOOKUP($D$8,County_Lookup,7,FALSE)))</f>
        <v/>
      </c>
      <c r="B92" s="275" t="str">
        <f t="shared" si="44"/>
        <v/>
      </c>
      <c r="C92" s="276"/>
      <c r="D92" s="275" t="str">
        <f t="shared" si="45"/>
        <v/>
      </c>
      <c r="E92" s="276"/>
      <c r="F92" s="275" t="str">
        <f t="shared" si="46"/>
        <v/>
      </c>
      <c r="G92" s="276"/>
      <c r="H92" s="275" t="str">
        <f t="shared" si="47"/>
        <v/>
      </c>
      <c r="I92" s="276"/>
      <c r="J92" s="275" t="str">
        <f t="shared" si="48"/>
        <v/>
      </c>
      <c r="K92" s="276"/>
      <c r="L92" s="275" t="str">
        <f t="shared" si="49"/>
        <v/>
      </c>
      <c r="M92" s="276"/>
      <c r="N92" s="275" t="str">
        <f t="shared" si="50"/>
        <v/>
      </c>
      <c r="O92" s="276"/>
      <c r="P92" s="275" t="str">
        <f t="shared" si="51"/>
        <v/>
      </c>
      <c r="Q92" s="276"/>
      <c r="R92" s="275" t="str">
        <f t="shared" si="52"/>
        <v/>
      </c>
      <c r="S92" s="276"/>
      <c r="T92" s="275" t="str">
        <f t="shared" si="53"/>
        <v/>
      </c>
      <c r="U92" s="276"/>
    </row>
    <row r="93" spans="1:21" ht="18" customHeight="1">
      <c r="A93" s="172" t="str">
        <f>IF($D$8="Data Not Entered On Set-Up Worksheet","",IF(OR(VLOOKUP($D$8,County_Lookup,8,FALSE)="",VLOOKUP($D$8,County_Lookup,8,FALSE)=0),"",VLOOKUP($D$8,County_Lookup,8,FALSE)))</f>
        <v/>
      </c>
      <c r="B93" s="275" t="str">
        <f t="shared" si="44"/>
        <v/>
      </c>
      <c r="C93" s="276"/>
      <c r="D93" s="275" t="str">
        <f t="shared" si="45"/>
        <v/>
      </c>
      <c r="E93" s="276"/>
      <c r="F93" s="275" t="str">
        <f t="shared" si="46"/>
        <v/>
      </c>
      <c r="G93" s="276"/>
      <c r="H93" s="275" t="str">
        <f t="shared" si="47"/>
        <v/>
      </c>
      <c r="I93" s="276"/>
      <c r="J93" s="275" t="str">
        <f t="shared" si="48"/>
        <v/>
      </c>
      <c r="K93" s="276"/>
      <c r="L93" s="275" t="str">
        <f t="shared" si="49"/>
        <v/>
      </c>
      <c r="M93" s="276"/>
      <c r="N93" s="275" t="str">
        <f t="shared" si="50"/>
        <v/>
      </c>
      <c r="O93" s="276"/>
      <c r="P93" s="275" t="str">
        <f t="shared" si="51"/>
        <v/>
      </c>
      <c r="Q93" s="276"/>
      <c r="R93" s="275" t="str">
        <f t="shared" si="52"/>
        <v/>
      </c>
      <c r="S93" s="276"/>
      <c r="T93" s="275" t="str">
        <f t="shared" si="53"/>
        <v/>
      </c>
      <c r="U93" s="276"/>
    </row>
    <row r="94" spans="1:21" ht="18" customHeight="1">
      <c r="A94" s="173" t="str">
        <f>IF($D$8="Data Not Entered On Set-Up Worksheet","",IF(OR(VLOOKUP($D$8,County_Lookup,9,FALSE)="",VLOOKUP($D$8,County_Lookup,9,FALSE)=0),"",VLOOKUP($D$8,County_Lookup,9,FALSE)))</f>
        <v/>
      </c>
      <c r="B94" s="275" t="str">
        <f t="shared" si="44"/>
        <v/>
      </c>
      <c r="C94" s="276"/>
      <c r="D94" s="275" t="str">
        <f t="shared" si="45"/>
        <v/>
      </c>
      <c r="E94" s="276"/>
      <c r="F94" s="275" t="str">
        <f t="shared" si="46"/>
        <v/>
      </c>
      <c r="G94" s="276"/>
      <c r="H94" s="275" t="str">
        <f t="shared" si="47"/>
        <v/>
      </c>
      <c r="I94" s="276"/>
      <c r="J94" s="275" t="str">
        <f t="shared" si="48"/>
        <v/>
      </c>
      <c r="K94" s="276"/>
      <c r="L94" s="275" t="str">
        <f t="shared" si="49"/>
        <v/>
      </c>
      <c r="M94" s="276"/>
      <c r="N94" s="275" t="str">
        <f t="shared" si="50"/>
        <v/>
      </c>
      <c r="O94" s="276"/>
      <c r="P94" s="275" t="str">
        <f t="shared" si="51"/>
        <v/>
      </c>
      <c r="Q94" s="276"/>
      <c r="R94" s="275" t="str">
        <f t="shared" si="52"/>
        <v/>
      </c>
      <c r="S94" s="276"/>
      <c r="T94" s="275" t="str">
        <f t="shared" si="53"/>
        <v/>
      </c>
      <c r="U94" s="276"/>
    </row>
    <row r="95" spans="1:21" ht="18" customHeight="1">
      <c r="A95" s="173" t="str">
        <f>IF($D$8="Data Not Entered On Set-Up Worksheet","",IF(OR(VLOOKUP($D$8,County_Lookup,10,FALSE)="",VLOOKUP($D$8,County_Lookup,10,FALSE)=0),"",VLOOKUP($D$8,County_Lookup,10,FALSE)))</f>
        <v/>
      </c>
      <c r="B95" s="275" t="str">
        <f t="shared" si="44"/>
        <v/>
      </c>
      <c r="C95" s="276"/>
      <c r="D95" s="275" t="str">
        <f t="shared" si="45"/>
        <v/>
      </c>
      <c r="E95" s="276"/>
      <c r="F95" s="275" t="str">
        <f t="shared" si="46"/>
        <v/>
      </c>
      <c r="G95" s="276"/>
      <c r="H95" s="275" t="str">
        <f t="shared" si="47"/>
        <v/>
      </c>
      <c r="I95" s="276"/>
      <c r="J95" s="275" t="str">
        <f t="shared" si="48"/>
        <v/>
      </c>
      <c r="K95" s="276"/>
      <c r="L95" s="275" t="str">
        <f t="shared" si="49"/>
        <v/>
      </c>
      <c r="M95" s="276"/>
      <c r="N95" s="275" t="str">
        <f t="shared" si="50"/>
        <v/>
      </c>
      <c r="O95" s="276"/>
      <c r="P95" s="275" t="str">
        <f t="shared" si="51"/>
        <v/>
      </c>
      <c r="Q95" s="276"/>
      <c r="R95" s="275" t="str">
        <f t="shared" si="52"/>
        <v/>
      </c>
      <c r="S95" s="276"/>
      <c r="T95" s="275" t="str">
        <f t="shared" si="53"/>
        <v/>
      </c>
      <c r="U95" s="276"/>
    </row>
    <row r="96" spans="1:21" ht="18" customHeight="1">
      <c r="A96" s="173" t="str">
        <f>IF($D$8="Data Not Entered On Set-Up Worksheet","",IF(OR(VLOOKUP($D$8,County_Lookup,11,FALSE)="",VLOOKUP($D$8,County_Lookup,11,FALSE)=0),"",VLOOKUP($D$8,County_Lookup,11,FALSE)))</f>
        <v/>
      </c>
      <c r="B96" s="275" t="str">
        <f t="shared" si="44"/>
        <v/>
      </c>
      <c r="C96" s="276"/>
      <c r="D96" s="275" t="str">
        <f t="shared" si="45"/>
        <v/>
      </c>
      <c r="E96" s="276"/>
      <c r="F96" s="275" t="str">
        <f t="shared" si="46"/>
        <v/>
      </c>
      <c r="G96" s="276"/>
      <c r="H96" s="275" t="str">
        <f t="shared" si="47"/>
        <v/>
      </c>
      <c r="I96" s="276"/>
      <c r="J96" s="275" t="str">
        <f t="shared" si="48"/>
        <v/>
      </c>
      <c r="K96" s="276"/>
      <c r="L96" s="275" t="str">
        <f t="shared" si="49"/>
        <v/>
      </c>
      <c r="M96" s="276"/>
      <c r="N96" s="275" t="str">
        <f t="shared" si="50"/>
        <v/>
      </c>
      <c r="O96" s="276"/>
      <c r="P96" s="275" t="str">
        <f t="shared" si="51"/>
        <v/>
      </c>
      <c r="Q96" s="276"/>
      <c r="R96" s="275" t="str">
        <f t="shared" si="52"/>
        <v/>
      </c>
      <c r="S96" s="276"/>
      <c r="T96" s="275" t="str">
        <f t="shared" si="53"/>
        <v/>
      </c>
      <c r="U96" s="276"/>
    </row>
    <row r="97" spans="1:21" ht="18" customHeight="1">
      <c r="A97" s="173" t="str">
        <f>IF($D$8="Data Not Entered On Set-Up Worksheet","",IF(OR(VLOOKUP($D$8,County_Lookup,12,FALSE)="",VLOOKUP($D$8,County_Lookup,12,FALSE)=0),"",VLOOKUP($D$8,County_Lookup,12,FALSE)))</f>
        <v/>
      </c>
      <c r="B97" s="275" t="str">
        <f t="shared" si="44"/>
        <v/>
      </c>
      <c r="C97" s="276"/>
      <c r="D97" s="275" t="str">
        <f t="shared" si="45"/>
        <v/>
      </c>
      <c r="E97" s="276"/>
      <c r="F97" s="275" t="str">
        <f t="shared" si="46"/>
        <v/>
      </c>
      <c r="G97" s="276"/>
      <c r="H97" s="275" t="str">
        <f t="shared" si="47"/>
        <v/>
      </c>
      <c r="I97" s="276"/>
      <c r="J97" s="275" t="str">
        <f t="shared" si="48"/>
        <v/>
      </c>
      <c r="K97" s="276"/>
      <c r="L97" s="275" t="str">
        <f t="shared" si="49"/>
        <v/>
      </c>
      <c r="M97" s="276"/>
      <c r="N97" s="275" t="str">
        <f t="shared" si="50"/>
        <v/>
      </c>
      <c r="O97" s="276"/>
      <c r="P97" s="275" t="str">
        <f t="shared" si="51"/>
        <v/>
      </c>
      <c r="Q97" s="276"/>
      <c r="R97" s="275" t="str">
        <f t="shared" si="52"/>
        <v/>
      </c>
      <c r="S97" s="276"/>
      <c r="T97" s="275" t="str">
        <f t="shared" si="53"/>
        <v/>
      </c>
      <c r="U97" s="276"/>
    </row>
    <row r="98" spans="1:21" ht="18" customHeight="1">
      <c r="A98" s="173" t="str">
        <f>IF($D$8="Data Not Entered On Set-Up Worksheet","",IF(OR(VLOOKUP($D$8,County_Lookup,13,FALSE)="",VLOOKUP($D$8,County_Lookup,13,FALSE)=0),"",VLOOKUP($D$8,County_Lookup,13,FALSE)))</f>
        <v/>
      </c>
      <c r="B98" s="275" t="str">
        <f t="shared" si="44"/>
        <v/>
      </c>
      <c r="C98" s="276"/>
      <c r="D98" s="275" t="str">
        <f t="shared" si="45"/>
        <v/>
      </c>
      <c r="E98" s="276"/>
      <c r="F98" s="275" t="str">
        <f t="shared" si="46"/>
        <v/>
      </c>
      <c r="G98" s="276"/>
      <c r="H98" s="275" t="str">
        <f t="shared" si="47"/>
        <v/>
      </c>
      <c r="I98" s="276"/>
      <c r="J98" s="275" t="str">
        <f t="shared" si="48"/>
        <v/>
      </c>
      <c r="K98" s="276"/>
      <c r="L98" s="275" t="str">
        <f t="shared" si="49"/>
        <v/>
      </c>
      <c r="M98" s="276"/>
      <c r="N98" s="275" t="str">
        <f t="shared" si="50"/>
        <v/>
      </c>
      <c r="O98" s="276"/>
      <c r="P98" s="275" t="str">
        <f t="shared" si="51"/>
        <v/>
      </c>
      <c r="Q98" s="276"/>
      <c r="R98" s="275" t="str">
        <f t="shared" si="52"/>
        <v/>
      </c>
      <c r="S98" s="276"/>
      <c r="T98" s="275" t="str">
        <f t="shared" si="53"/>
        <v/>
      </c>
      <c r="U98" s="276"/>
    </row>
    <row r="99" spans="1:21" ht="18" customHeight="1">
      <c r="A99" s="173" t="str">
        <f>IF($D$8="Data Not Entered On Set-Up Worksheet","",IF(OR(VLOOKUP($D$8,County_Lookup,14,FALSE)="",VLOOKUP($D$8,County_Lookup,14,FALSE)=0),"",VLOOKUP($D$8,County_Lookup,14,FALSE)))</f>
        <v/>
      </c>
      <c r="B99" s="275" t="str">
        <f t="shared" si="44"/>
        <v/>
      </c>
      <c r="C99" s="276"/>
      <c r="D99" s="275" t="str">
        <f t="shared" si="45"/>
        <v/>
      </c>
      <c r="E99" s="276"/>
      <c r="F99" s="275" t="str">
        <f t="shared" si="46"/>
        <v/>
      </c>
      <c r="G99" s="276"/>
      <c r="H99" s="275" t="str">
        <f t="shared" si="47"/>
        <v/>
      </c>
      <c r="I99" s="276"/>
      <c r="J99" s="275" t="str">
        <f t="shared" si="48"/>
        <v/>
      </c>
      <c r="K99" s="276"/>
      <c r="L99" s="275" t="str">
        <f t="shared" si="49"/>
        <v/>
      </c>
      <c r="M99" s="276"/>
      <c r="N99" s="275" t="str">
        <f t="shared" si="50"/>
        <v/>
      </c>
      <c r="O99" s="276"/>
      <c r="P99" s="275" t="str">
        <f t="shared" si="51"/>
        <v/>
      </c>
      <c r="Q99" s="276"/>
      <c r="R99" s="275" t="str">
        <f t="shared" si="52"/>
        <v/>
      </c>
      <c r="S99" s="276"/>
      <c r="T99" s="275" t="str">
        <f t="shared" si="53"/>
        <v/>
      </c>
      <c r="U99" s="276"/>
    </row>
    <row r="100" spans="1:21" ht="18" customHeight="1">
      <c r="A100" s="172" t="str">
        <f>IF($D$8="Data Not Entered On Set-Up Worksheet","",IF(OR(VLOOKUP($D$8,County_Lookup,15,FALSE)="",VLOOKUP($D$8,County_Lookup,15,FALSE)=0),"",VLOOKUP($D$8,County_Lookup,15,FALSE)))</f>
        <v/>
      </c>
      <c r="B100" s="275" t="str">
        <f t="shared" si="44"/>
        <v/>
      </c>
      <c r="C100" s="276"/>
      <c r="D100" s="275" t="str">
        <f t="shared" si="45"/>
        <v/>
      </c>
      <c r="E100" s="276"/>
      <c r="F100" s="275" t="str">
        <f t="shared" si="46"/>
        <v/>
      </c>
      <c r="G100" s="276"/>
      <c r="H100" s="275" t="str">
        <f t="shared" si="47"/>
        <v/>
      </c>
      <c r="I100" s="276"/>
      <c r="J100" s="275" t="str">
        <f t="shared" si="48"/>
        <v/>
      </c>
      <c r="K100" s="276"/>
      <c r="L100" s="275" t="str">
        <f t="shared" si="49"/>
        <v/>
      </c>
      <c r="M100" s="276"/>
      <c r="N100" s="275" t="str">
        <f t="shared" si="50"/>
        <v/>
      </c>
      <c r="O100" s="276"/>
      <c r="P100" s="275" t="str">
        <f t="shared" si="51"/>
        <v/>
      </c>
      <c r="Q100" s="276"/>
      <c r="R100" s="275" t="str">
        <f t="shared" si="52"/>
        <v/>
      </c>
      <c r="S100" s="276"/>
      <c r="T100" s="275" t="str">
        <f t="shared" si="53"/>
        <v/>
      </c>
      <c r="U100" s="276"/>
    </row>
    <row r="101" spans="1:21" ht="18" customHeight="1">
      <c r="A101" s="173" t="str">
        <f>IF($D$8="Data Not Entered On Set-Up Worksheet","",IF(OR(VLOOKUP($D$8,County_Lookup,16,FALSE)="",VLOOKUP($D$8,County_Lookup,16,FALSE)=0),"",VLOOKUP($D$8,County_Lookup,16,FALSE)))</f>
        <v/>
      </c>
      <c r="B101" s="275" t="str">
        <f t="shared" si="44"/>
        <v/>
      </c>
      <c r="C101" s="276"/>
      <c r="D101" s="275" t="str">
        <f t="shared" si="45"/>
        <v/>
      </c>
      <c r="E101" s="276"/>
      <c r="F101" s="275" t="str">
        <f t="shared" si="46"/>
        <v/>
      </c>
      <c r="G101" s="276"/>
      <c r="H101" s="275" t="str">
        <f t="shared" si="47"/>
        <v/>
      </c>
      <c r="I101" s="276"/>
      <c r="J101" s="275" t="str">
        <f t="shared" si="48"/>
        <v/>
      </c>
      <c r="K101" s="276"/>
      <c r="L101" s="275" t="str">
        <f t="shared" si="49"/>
        <v/>
      </c>
      <c r="M101" s="276"/>
      <c r="N101" s="275" t="str">
        <f t="shared" si="50"/>
        <v/>
      </c>
      <c r="O101" s="276"/>
      <c r="P101" s="275" t="str">
        <f t="shared" si="51"/>
        <v/>
      </c>
      <c r="Q101" s="276"/>
      <c r="R101" s="275" t="str">
        <f t="shared" si="52"/>
        <v/>
      </c>
      <c r="S101" s="276"/>
      <c r="T101" s="275" t="str">
        <f t="shared" si="53"/>
        <v/>
      </c>
      <c r="U101" s="276"/>
    </row>
    <row r="102" spans="1:21" ht="18" customHeight="1">
      <c r="A102" s="173" t="str">
        <f>IF($D$8="Data Not Entered On Set-Up Worksheet","",IF(OR(VLOOKUP($D$8,County_Lookup,17,FALSE)="",VLOOKUP($D$8,County_Lookup,17,FALSE)=0),"",VLOOKUP($D$8,County_Lookup,17,FALSE)))</f>
        <v/>
      </c>
      <c r="B102" s="275" t="str">
        <f t="shared" si="44"/>
        <v/>
      </c>
      <c r="C102" s="276"/>
      <c r="D102" s="275" t="str">
        <f t="shared" si="45"/>
        <v/>
      </c>
      <c r="E102" s="276"/>
      <c r="F102" s="275" t="str">
        <f t="shared" si="46"/>
        <v/>
      </c>
      <c r="G102" s="276"/>
      <c r="H102" s="275" t="str">
        <f t="shared" si="47"/>
        <v/>
      </c>
      <c r="I102" s="276"/>
      <c r="J102" s="275" t="str">
        <f t="shared" si="48"/>
        <v/>
      </c>
      <c r="K102" s="276"/>
      <c r="L102" s="275" t="str">
        <f t="shared" si="49"/>
        <v/>
      </c>
      <c r="M102" s="276"/>
      <c r="N102" s="275" t="str">
        <f t="shared" si="50"/>
        <v/>
      </c>
      <c r="O102" s="276"/>
      <c r="P102" s="275" t="str">
        <f t="shared" si="51"/>
        <v/>
      </c>
      <c r="Q102" s="276"/>
      <c r="R102" s="275" t="str">
        <f t="shared" si="52"/>
        <v/>
      </c>
      <c r="S102" s="276"/>
      <c r="T102" s="275" t="str">
        <f t="shared" si="53"/>
        <v/>
      </c>
      <c r="U102" s="276"/>
    </row>
    <row r="103" spans="1:21" ht="18" customHeight="1">
      <c r="A103" s="173" t="str">
        <f>IF($D$8="Data Not Entered On Set-Up Worksheet","",IF(OR(VLOOKUP($D$8,County_Lookup,18,FALSE)="",VLOOKUP($D$8,County_Lookup,18,FALSE)=0),"",VLOOKUP($D$8,County_Lookup,18,FALSE)))</f>
        <v/>
      </c>
      <c r="B103" s="275" t="str">
        <f t="shared" si="44"/>
        <v/>
      </c>
      <c r="C103" s="276"/>
      <c r="D103" s="275" t="str">
        <f t="shared" si="45"/>
        <v/>
      </c>
      <c r="E103" s="276"/>
      <c r="F103" s="275" t="str">
        <f t="shared" si="46"/>
        <v/>
      </c>
      <c r="G103" s="276"/>
      <c r="H103" s="275" t="str">
        <f t="shared" si="47"/>
        <v/>
      </c>
      <c r="I103" s="276"/>
      <c r="J103" s="275" t="str">
        <f t="shared" si="48"/>
        <v/>
      </c>
      <c r="K103" s="276"/>
      <c r="L103" s="275" t="str">
        <f t="shared" si="49"/>
        <v/>
      </c>
      <c r="M103" s="276"/>
      <c r="N103" s="275" t="str">
        <f t="shared" si="50"/>
        <v/>
      </c>
      <c r="O103" s="276"/>
      <c r="P103" s="275" t="str">
        <f t="shared" si="51"/>
        <v/>
      </c>
      <c r="Q103" s="276"/>
      <c r="R103" s="275" t="str">
        <f t="shared" si="52"/>
        <v/>
      </c>
      <c r="S103" s="276"/>
      <c r="T103" s="275" t="str">
        <f t="shared" si="53"/>
        <v/>
      </c>
      <c r="U103" s="276"/>
    </row>
    <row r="104" spans="1:21" ht="18" customHeight="1">
      <c r="A104" s="173" t="str">
        <f>IF($D$8="Data Not Entered On Set-Up Worksheet","",IF(OR(VLOOKUP($D$8,County_Lookup,19,FALSE)="",VLOOKUP($D$8,County_Lookup,19,FALSE)=0),"",VLOOKUP($D$8,County_Lookup,19,FALSE)))</f>
        <v/>
      </c>
      <c r="B104" s="275" t="str">
        <f t="shared" si="44"/>
        <v/>
      </c>
      <c r="C104" s="276"/>
      <c r="D104" s="275" t="str">
        <f t="shared" si="45"/>
        <v/>
      </c>
      <c r="E104" s="276"/>
      <c r="F104" s="275" t="str">
        <f t="shared" si="46"/>
        <v/>
      </c>
      <c r="G104" s="276"/>
      <c r="H104" s="275" t="str">
        <f t="shared" si="47"/>
        <v/>
      </c>
      <c r="I104" s="276"/>
      <c r="J104" s="275" t="str">
        <f t="shared" si="48"/>
        <v/>
      </c>
      <c r="K104" s="276"/>
      <c r="L104" s="275" t="str">
        <f t="shared" si="49"/>
        <v/>
      </c>
      <c r="M104" s="276"/>
      <c r="N104" s="275" t="str">
        <f t="shared" si="50"/>
        <v/>
      </c>
      <c r="O104" s="276"/>
      <c r="P104" s="275" t="str">
        <f t="shared" si="51"/>
        <v/>
      </c>
      <c r="Q104" s="276"/>
      <c r="R104" s="275" t="str">
        <f t="shared" si="52"/>
        <v/>
      </c>
      <c r="S104" s="276"/>
      <c r="T104" s="275" t="str">
        <f t="shared" si="53"/>
        <v/>
      </c>
      <c r="U104" s="276"/>
    </row>
    <row r="105" spans="1:21" ht="18" customHeight="1">
      <c r="A105" s="173" t="str">
        <f>IF($D$8="Data Not Entered On Set-Up Worksheet","",IF(OR(VLOOKUP($D$8,County_Lookup,20,FALSE)="",VLOOKUP($D$8,County_Lookup,20,FALSE)=0),"",VLOOKUP($D$8,County_Lookup,20,FALSE)))</f>
        <v/>
      </c>
      <c r="B105" s="275" t="str">
        <f t="shared" si="44"/>
        <v/>
      </c>
      <c r="C105" s="276"/>
      <c r="D105" s="275" t="str">
        <f t="shared" si="45"/>
        <v/>
      </c>
      <c r="E105" s="276"/>
      <c r="F105" s="275" t="str">
        <f t="shared" si="46"/>
        <v/>
      </c>
      <c r="G105" s="276"/>
      <c r="H105" s="275" t="str">
        <f t="shared" si="47"/>
        <v/>
      </c>
      <c r="I105" s="276"/>
      <c r="J105" s="275" t="str">
        <f t="shared" si="48"/>
        <v/>
      </c>
      <c r="K105" s="276"/>
      <c r="L105" s="275" t="str">
        <f t="shared" si="49"/>
        <v/>
      </c>
      <c r="M105" s="276"/>
      <c r="N105" s="275" t="str">
        <f t="shared" si="50"/>
        <v/>
      </c>
      <c r="O105" s="276"/>
      <c r="P105" s="275" t="str">
        <f t="shared" si="51"/>
        <v/>
      </c>
      <c r="Q105" s="276"/>
      <c r="R105" s="275" t="str">
        <f t="shared" si="52"/>
        <v/>
      </c>
      <c r="S105" s="276"/>
      <c r="T105" s="275" t="str">
        <f t="shared" si="53"/>
        <v/>
      </c>
      <c r="U105" s="276"/>
    </row>
    <row r="106" spans="1:21" ht="18" customHeight="1">
      <c r="A106" s="173" t="str">
        <f>IF($D$8="Data Not Entered On Set-Up Worksheet","",IF(OR(VLOOKUP($D$8,County_Lookup,21,FALSE)="",VLOOKUP($D$8,County_Lookup,21,FALSE)=0),"",VLOOKUP($D$8,County_Lookup,21,FALSE)))</f>
        <v/>
      </c>
      <c r="B106" s="275" t="str">
        <f t="shared" si="44"/>
        <v/>
      </c>
      <c r="C106" s="276"/>
      <c r="D106" s="275" t="str">
        <f t="shared" si="45"/>
        <v/>
      </c>
      <c r="E106" s="276"/>
      <c r="F106" s="275" t="str">
        <f t="shared" si="46"/>
        <v/>
      </c>
      <c r="G106" s="276"/>
      <c r="H106" s="275" t="str">
        <f t="shared" si="47"/>
        <v/>
      </c>
      <c r="I106" s="276"/>
      <c r="J106" s="275" t="str">
        <f t="shared" si="48"/>
        <v/>
      </c>
      <c r="K106" s="276"/>
      <c r="L106" s="275" t="str">
        <f t="shared" si="49"/>
        <v/>
      </c>
      <c r="M106" s="276"/>
      <c r="N106" s="275" t="str">
        <f t="shared" si="50"/>
        <v/>
      </c>
      <c r="O106" s="276"/>
      <c r="P106" s="275" t="str">
        <f t="shared" si="51"/>
        <v/>
      </c>
      <c r="Q106" s="276"/>
      <c r="R106" s="275" t="str">
        <f t="shared" si="52"/>
        <v/>
      </c>
      <c r="S106" s="276"/>
      <c r="T106" s="275" t="str">
        <f t="shared" si="53"/>
        <v/>
      </c>
      <c r="U106" s="276"/>
    </row>
    <row r="107" spans="1:21" ht="18" customHeight="1">
      <c r="A107" s="172" t="str">
        <f>IF($D$8="Data Not Entered On Set-Up Worksheet","",IF(OR(VLOOKUP($D$8,County_Lookup,22,FALSE)="",VLOOKUP($D$8,County_Lookup,22,FALSE)=0),"",VLOOKUP($D$8,County_Lookup,22,FALSE)))</f>
        <v/>
      </c>
      <c r="B107" s="275" t="str">
        <f t="shared" si="44"/>
        <v/>
      </c>
      <c r="C107" s="276"/>
      <c r="D107" s="275" t="str">
        <f t="shared" si="45"/>
        <v/>
      </c>
      <c r="E107" s="276"/>
      <c r="F107" s="275" t="str">
        <f t="shared" si="46"/>
        <v/>
      </c>
      <c r="G107" s="276"/>
      <c r="H107" s="275" t="str">
        <f t="shared" si="47"/>
        <v/>
      </c>
      <c r="I107" s="276"/>
      <c r="J107" s="275" t="str">
        <f t="shared" si="48"/>
        <v/>
      </c>
      <c r="K107" s="276"/>
      <c r="L107" s="275" t="str">
        <f t="shared" si="49"/>
        <v/>
      </c>
      <c r="M107" s="276"/>
      <c r="N107" s="275" t="str">
        <f t="shared" si="50"/>
        <v/>
      </c>
      <c r="O107" s="276"/>
      <c r="P107" s="275" t="str">
        <f t="shared" si="51"/>
        <v/>
      </c>
      <c r="Q107" s="276"/>
      <c r="R107" s="275" t="str">
        <f t="shared" si="52"/>
        <v/>
      </c>
      <c r="S107" s="276"/>
      <c r="T107" s="275" t="str">
        <f t="shared" si="53"/>
        <v/>
      </c>
      <c r="U107" s="276"/>
    </row>
    <row r="108" spans="1:21" ht="18" customHeight="1">
      <c r="A108" s="173" t="str">
        <f>IF($D$8="Data Not Entered On Set-Up Worksheet","",IF(OR(VLOOKUP($D$8,County_Lookup,23,FALSE)="",VLOOKUP($D$8,County_Lookup,23,FALSE)=0),"",VLOOKUP($D$8,County_Lookup,23,FALSE)))</f>
        <v/>
      </c>
      <c r="B108" s="275" t="str">
        <f t="shared" si="44"/>
        <v/>
      </c>
      <c r="C108" s="276"/>
      <c r="D108" s="275" t="str">
        <f t="shared" si="45"/>
        <v/>
      </c>
      <c r="E108" s="276"/>
      <c r="F108" s="275" t="str">
        <f t="shared" si="46"/>
        <v/>
      </c>
      <c r="G108" s="276"/>
      <c r="H108" s="275" t="str">
        <f t="shared" si="47"/>
        <v/>
      </c>
      <c r="I108" s="276"/>
      <c r="J108" s="275" t="str">
        <f t="shared" si="48"/>
        <v/>
      </c>
      <c r="K108" s="276"/>
      <c r="L108" s="275" t="str">
        <f t="shared" si="49"/>
        <v/>
      </c>
      <c r="M108" s="276"/>
      <c r="N108" s="275" t="str">
        <f t="shared" si="50"/>
        <v/>
      </c>
      <c r="O108" s="276"/>
      <c r="P108" s="275" t="str">
        <f t="shared" si="51"/>
        <v/>
      </c>
      <c r="Q108" s="276"/>
      <c r="R108" s="275" t="str">
        <f t="shared" si="52"/>
        <v/>
      </c>
      <c r="S108" s="276"/>
      <c r="T108" s="275" t="str">
        <f t="shared" si="53"/>
        <v/>
      </c>
      <c r="U108" s="276"/>
    </row>
    <row r="109" spans="1:21" ht="18" customHeight="1">
      <c r="A109" s="173" t="str">
        <f>IF($D$8="Data Not Entered On Set-Up Worksheet","",IF(OR(VLOOKUP($D$8,County_Lookup,24,FALSE)="",VLOOKUP($D$8,County_Lookup,24,FALSE)=0),"",VLOOKUP($D$8,County_Lookup,24,FALSE)))</f>
        <v/>
      </c>
      <c r="B109" s="275" t="str">
        <f t="shared" si="44"/>
        <v/>
      </c>
      <c r="C109" s="276"/>
      <c r="D109" s="275" t="str">
        <f t="shared" si="45"/>
        <v/>
      </c>
      <c r="E109" s="276"/>
      <c r="F109" s="275" t="str">
        <f t="shared" si="46"/>
        <v/>
      </c>
      <c r="G109" s="276"/>
      <c r="H109" s="275" t="str">
        <f t="shared" si="47"/>
        <v/>
      </c>
      <c r="I109" s="276"/>
      <c r="J109" s="275" t="str">
        <f t="shared" si="48"/>
        <v/>
      </c>
      <c r="K109" s="276"/>
      <c r="L109" s="275" t="str">
        <f t="shared" si="49"/>
        <v/>
      </c>
      <c r="M109" s="276"/>
      <c r="N109" s="275" t="str">
        <f t="shared" si="50"/>
        <v/>
      </c>
      <c r="O109" s="276"/>
      <c r="P109" s="275" t="str">
        <f t="shared" si="51"/>
        <v/>
      </c>
      <c r="Q109" s="276"/>
      <c r="R109" s="275" t="str">
        <f t="shared" si="52"/>
        <v/>
      </c>
      <c r="S109" s="276"/>
      <c r="T109" s="275" t="str">
        <f t="shared" si="53"/>
        <v/>
      </c>
      <c r="U109" s="276"/>
    </row>
    <row r="110" spans="1:21" ht="18" customHeight="1">
      <c r="A110" s="173" t="str">
        <f>IF($D$8="Data Not Entered On Set-Up Worksheet","",IF(OR(VLOOKUP($D$8,County_Lookup,25,FALSE)="",VLOOKUP($D$8,County_Lookup,25,FALSE)=0),"",VLOOKUP($D$8,County_Lookup,25,FALSE)))</f>
        <v/>
      </c>
      <c r="B110" s="275" t="str">
        <f t="shared" si="44"/>
        <v/>
      </c>
      <c r="C110" s="276"/>
      <c r="D110" s="275" t="str">
        <f t="shared" si="45"/>
        <v/>
      </c>
      <c r="E110" s="276"/>
      <c r="F110" s="275" t="str">
        <f t="shared" si="46"/>
        <v/>
      </c>
      <c r="G110" s="276"/>
      <c r="H110" s="275" t="str">
        <f t="shared" si="47"/>
        <v/>
      </c>
      <c r="I110" s="276"/>
      <c r="J110" s="275" t="str">
        <f t="shared" si="48"/>
        <v/>
      </c>
      <c r="K110" s="276"/>
      <c r="L110" s="275" t="str">
        <f t="shared" si="49"/>
        <v/>
      </c>
      <c r="M110" s="276"/>
      <c r="N110" s="275" t="str">
        <f t="shared" si="50"/>
        <v/>
      </c>
      <c r="O110" s="276"/>
      <c r="P110" s="275" t="str">
        <f t="shared" si="51"/>
        <v/>
      </c>
      <c r="Q110" s="276"/>
      <c r="R110" s="275" t="str">
        <f t="shared" si="52"/>
        <v/>
      </c>
      <c r="S110" s="276"/>
      <c r="T110" s="275" t="str">
        <f t="shared" si="53"/>
        <v/>
      </c>
      <c r="U110" s="276"/>
    </row>
    <row r="111" spans="1:21" ht="18" customHeight="1">
      <c r="A111" s="173" t="str">
        <f>IF($D$8="Data Not Entered On Set-Up Worksheet","",IF(OR(VLOOKUP($D$8,County_Lookup,26,FALSE)="",VLOOKUP($D$8,County_Lookup,26,FALSE)=0),"",VLOOKUP($D$8,County_Lookup,26,FALSE)))</f>
        <v/>
      </c>
      <c r="B111" s="275" t="str">
        <f t="shared" si="44"/>
        <v/>
      </c>
      <c r="C111" s="276"/>
      <c r="D111" s="275" t="str">
        <f t="shared" si="45"/>
        <v/>
      </c>
      <c r="E111" s="276"/>
      <c r="F111" s="275" t="str">
        <f t="shared" si="46"/>
        <v/>
      </c>
      <c r="G111" s="276"/>
      <c r="H111" s="275" t="str">
        <f t="shared" si="47"/>
        <v/>
      </c>
      <c r="I111" s="276"/>
      <c r="J111" s="275" t="str">
        <f t="shared" si="48"/>
        <v/>
      </c>
      <c r="K111" s="276"/>
      <c r="L111" s="275" t="str">
        <f t="shared" si="49"/>
        <v/>
      </c>
      <c r="M111" s="276"/>
      <c r="N111" s="275" t="str">
        <f t="shared" si="50"/>
        <v/>
      </c>
      <c r="O111" s="276"/>
      <c r="P111" s="275" t="str">
        <f t="shared" si="51"/>
        <v/>
      </c>
      <c r="Q111" s="276"/>
      <c r="R111" s="275" t="str">
        <f t="shared" si="52"/>
        <v/>
      </c>
      <c r="S111" s="276"/>
      <c r="T111" s="275" t="str">
        <f t="shared" si="53"/>
        <v/>
      </c>
      <c r="U111" s="276"/>
    </row>
    <row r="112" spans="1:21" ht="18" customHeight="1">
      <c r="A112" s="173" t="str">
        <f>IF($D$8="Data Not Entered On Set-Up Worksheet","",IF(OR(VLOOKUP($D$8,County_Lookup,27,FALSE)="",VLOOKUP($D$8,County_Lookup,27,FALSE)=0),"",VLOOKUP($D$8,County_Lookup,27,FALSE)))</f>
        <v/>
      </c>
      <c r="B112" s="275" t="str">
        <f t="shared" ref="B112:B116" si="54">IF($A112="","",IF(B76=0,0,B40/B76))</f>
        <v/>
      </c>
      <c r="C112" s="276"/>
      <c r="D112" s="275" t="str">
        <f t="shared" ref="D112:D116" si="55">IF($A112="","",IF(D76=0,0,D40/D76))</f>
        <v/>
      </c>
      <c r="E112" s="276"/>
      <c r="F112" s="275" t="str">
        <f t="shared" ref="F112:F116" si="56">IF($A112="","",IF(F76=0,0,F40/F76))</f>
        <v/>
      </c>
      <c r="G112" s="276"/>
      <c r="H112" s="275" t="str">
        <f t="shared" ref="H112:H116" si="57">IF($A112="","",IF(H76=0,0,H40/H76))</f>
        <v/>
      </c>
      <c r="I112" s="276"/>
      <c r="J112" s="275" t="str">
        <f t="shared" ref="J112:J116" si="58">IF($A112="","",IF(J76=0,0,J40/J76))</f>
        <v/>
      </c>
      <c r="K112" s="276"/>
      <c r="L112" s="275" t="str">
        <f t="shared" ref="L112:L116" si="59">IF($A112="","",IF(L76=0,0,L40/L76))</f>
        <v/>
      </c>
      <c r="M112" s="276"/>
      <c r="N112" s="275" t="str">
        <f t="shared" ref="N112:N116" si="60">IF($A112="","",IF(N76=0,0,N40/N76))</f>
        <v/>
      </c>
      <c r="O112" s="276"/>
      <c r="P112" s="275" t="str">
        <f t="shared" ref="P112:P116" si="61">IF($A112="","",IF(P76=0,0,P40/P76))</f>
        <v/>
      </c>
      <c r="Q112" s="276"/>
      <c r="R112" s="275" t="str">
        <f t="shared" ref="R112:R116" si="62">IF($A112="","",IF(R76=0,0,R40/R76))</f>
        <v/>
      </c>
      <c r="S112" s="276"/>
      <c r="T112" s="275" t="str">
        <f t="shared" ref="T112:T116" si="63">IF($A112="","",IF(T76=0,0,T40/T76))</f>
        <v/>
      </c>
      <c r="U112" s="276"/>
    </row>
    <row r="113" spans="1:21" ht="18" customHeight="1">
      <c r="A113" s="173" t="str">
        <f>IF($D$8="Data Not Entered On Set-Up Worksheet","",IF(OR(VLOOKUP($D$8,County_Lookup,28,FALSE)="",VLOOKUP($D$8,County_Lookup,28,FALSE)=0),"",VLOOKUP($D$8,County_Lookup,28,FALSE)))</f>
        <v/>
      </c>
      <c r="B113" s="275" t="str">
        <f t="shared" si="54"/>
        <v/>
      </c>
      <c r="C113" s="276"/>
      <c r="D113" s="275" t="str">
        <f t="shared" si="55"/>
        <v/>
      </c>
      <c r="E113" s="276"/>
      <c r="F113" s="275" t="str">
        <f t="shared" si="56"/>
        <v/>
      </c>
      <c r="G113" s="276"/>
      <c r="H113" s="275" t="str">
        <f t="shared" si="57"/>
        <v/>
      </c>
      <c r="I113" s="276"/>
      <c r="J113" s="275" t="str">
        <f t="shared" si="58"/>
        <v/>
      </c>
      <c r="K113" s="276"/>
      <c r="L113" s="275" t="str">
        <f t="shared" si="59"/>
        <v/>
      </c>
      <c r="M113" s="276"/>
      <c r="N113" s="275" t="str">
        <f t="shared" si="60"/>
        <v/>
      </c>
      <c r="O113" s="276"/>
      <c r="P113" s="275" t="str">
        <f t="shared" si="61"/>
        <v/>
      </c>
      <c r="Q113" s="276"/>
      <c r="R113" s="275" t="str">
        <f t="shared" si="62"/>
        <v/>
      </c>
      <c r="S113" s="276"/>
      <c r="T113" s="275" t="str">
        <f t="shared" si="63"/>
        <v/>
      </c>
      <c r="U113" s="276"/>
    </row>
    <row r="114" spans="1:21" ht="18" customHeight="1">
      <c r="A114" s="173" t="str">
        <f>IF($D$8="Data Not Entered On Set-Up Worksheet","",IF(OR(VLOOKUP($D$8,County_Lookup,29,FALSE)="",VLOOKUP($D$8,County_Lookup,29,FALSE)=0),"",VLOOKUP($D$8,County_Lookup,29,FALSE)))</f>
        <v/>
      </c>
      <c r="B114" s="275" t="str">
        <f t="shared" si="54"/>
        <v/>
      </c>
      <c r="C114" s="276"/>
      <c r="D114" s="275" t="str">
        <f t="shared" si="55"/>
        <v/>
      </c>
      <c r="E114" s="276"/>
      <c r="F114" s="275" t="str">
        <f t="shared" si="56"/>
        <v/>
      </c>
      <c r="G114" s="276"/>
      <c r="H114" s="275" t="str">
        <f t="shared" si="57"/>
        <v/>
      </c>
      <c r="I114" s="276"/>
      <c r="J114" s="275" t="str">
        <f t="shared" si="58"/>
        <v/>
      </c>
      <c r="K114" s="276"/>
      <c r="L114" s="275" t="str">
        <f t="shared" si="59"/>
        <v/>
      </c>
      <c r="M114" s="276"/>
      <c r="N114" s="275" t="str">
        <f t="shared" si="60"/>
        <v/>
      </c>
      <c r="O114" s="276"/>
      <c r="P114" s="275" t="str">
        <f t="shared" si="61"/>
        <v/>
      </c>
      <c r="Q114" s="276"/>
      <c r="R114" s="275" t="str">
        <f t="shared" si="62"/>
        <v/>
      </c>
      <c r="S114" s="276"/>
      <c r="T114" s="275" t="str">
        <f t="shared" si="63"/>
        <v/>
      </c>
      <c r="U114" s="276"/>
    </row>
    <row r="115" spans="1:21" ht="18" customHeight="1">
      <c r="A115" s="173" t="str">
        <f>IF($D$8="Data Not Entered On Set-Up Worksheet","",IF(OR(VLOOKUP($D$8,County_Lookup,30,FALSE)="",VLOOKUP($D$8,County_Lookup,30,FALSE)=0),"",VLOOKUP($D$8,County_Lookup,30,FALSE)))</f>
        <v/>
      </c>
      <c r="B115" s="275" t="str">
        <f t="shared" si="54"/>
        <v/>
      </c>
      <c r="C115" s="276"/>
      <c r="D115" s="275" t="str">
        <f t="shared" si="55"/>
        <v/>
      </c>
      <c r="E115" s="276"/>
      <c r="F115" s="275" t="str">
        <f t="shared" si="56"/>
        <v/>
      </c>
      <c r="G115" s="276"/>
      <c r="H115" s="275" t="str">
        <f t="shared" si="57"/>
        <v/>
      </c>
      <c r="I115" s="276"/>
      <c r="J115" s="275" t="str">
        <f t="shared" si="58"/>
        <v/>
      </c>
      <c r="K115" s="276"/>
      <c r="L115" s="275" t="str">
        <f t="shared" si="59"/>
        <v/>
      </c>
      <c r="M115" s="276"/>
      <c r="N115" s="275" t="str">
        <f t="shared" si="60"/>
        <v/>
      </c>
      <c r="O115" s="276"/>
      <c r="P115" s="275" t="str">
        <f t="shared" si="61"/>
        <v/>
      </c>
      <c r="Q115" s="276"/>
      <c r="R115" s="275" t="str">
        <f t="shared" si="62"/>
        <v/>
      </c>
      <c r="S115" s="276"/>
      <c r="T115" s="275" t="str">
        <f t="shared" si="63"/>
        <v/>
      </c>
      <c r="U115" s="276"/>
    </row>
    <row r="116" spans="1:21" ht="18" customHeight="1">
      <c r="A116" s="173" t="str">
        <f>IF($D$8="Data Not Entered On Set-Up Worksheet","",IF(OR(VLOOKUP($D$8,County_Lookup,31,FALSE)="",VLOOKUP($D$8,County_Lookup,31,FALSE)=0),"",VLOOKUP($D$8,County_Lookup,31,FALSE)))</f>
        <v/>
      </c>
      <c r="B116" s="275" t="str">
        <f t="shared" si="54"/>
        <v/>
      </c>
      <c r="C116" s="276"/>
      <c r="D116" s="275" t="str">
        <f t="shared" si="55"/>
        <v/>
      </c>
      <c r="E116" s="276"/>
      <c r="F116" s="275" t="str">
        <f t="shared" si="56"/>
        <v/>
      </c>
      <c r="G116" s="276"/>
      <c r="H116" s="275" t="str">
        <f t="shared" si="57"/>
        <v/>
      </c>
      <c r="I116" s="276"/>
      <c r="J116" s="275" t="str">
        <f t="shared" si="58"/>
        <v/>
      </c>
      <c r="K116" s="276"/>
      <c r="L116" s="275" t="str">
        <f t="shared" si="59"/>
        <v/>
      </c>
      <c r="M116" s="276"/>
      <c r="N116" s="275" t="str">
        <f t="shared" si="60"/>
        <v/>
      </c>
      <c r="O116" s="276"/>
      <c r="P116" s="275" t="str">
        <f t="shared" si="61"/>
        <v/>
      </c>
      <c r="Q116" s="276"/>
      <c r="R116" s="275" t="str">
        <f t="shared" si="62"/>
        <v/>
      </c>
      <c r="S116" s="276"/>
      <c r="T116" s="275" t="str">
        <f t="shared" si="63"/>
        <v/>
      </c>
      <c r="U116" s="276"/>
    </row>
    <row r="117" spans="1:21" ht="18" customHeight="1">
      <c r="A117" s="173" t="str">
        <f>IF($D$8="Data Not Entered On Set-Up Worksheet","",IF(OR(VLOOKUP($D$8,County_Lookup,32,FALSE)="",VLOOKUP($D$8,County_Lookup,32,FALSE)=0),"",VLOOKUP($D$8,County_Lookup,32,FALSE)))</f>
        <v/>
      </c>
      <c r="B117" s="275" t="str">
        <f>IF($A117="","",IF(B81=0,0,B45/B81))</f>
        <v/>
      </c>
      <c r="C117" s="276"/>
      <c r="D117" s="275" t="str">
        <f>IF($A117="","",IF(D81=0,0,D45/D81))</f>
        <v/>
      </c>
      <c r="E117" s="276"/>
      <c r="F117" s="275" t="str">
        <f>IF($A117="","",IF(F81=0,0,F45/F81))</f>
        <v/>
      </c>
      <c r="G117" s="276"/>
      <c r="H117" s="275" t="str">
        <f>IF($A117="","",IF(H81=0,0,H45/H81))</f>
        <v/>
      </c>
      <c r="I117" s="276"/>
      <c r="J117" s="275" t="str">
        <f>IF($A117="","",IF(J81=0,0,J45/J81))</f>
        <v/>
      </c>
      <c r="K117" s="276"/>
      <c r="L117" s="275" t="str">
        <f>IF($A117="","",IF(L81=0,0,L45/L81))</f>
        <v/>
      </c>
      <c r="M117" s="276"/>
      <c r="N117" s="275" t="str">
        <f>IF($A117="","",IF(N81=0,0,N45/N81))</f>
        <v/>
      </c>
      <c r="O117" s="276"/>
      <c r="P117" s="275" t="str">
        <f>IF($A117="","",IF(P81=0,0,P45/P81))</f>
        <v/>
      </c>
      <c r="Q117" s="276"/>
      <c r="R117" s="275" t="str">
        <f>IF($A117="","",IF(R81=0,0,R45/R81))</f>
        <v/>
      </c>
      <c r="S117" s="276"/>
      <c r="T117" s="275" t="str">
        <f>IF($A117="","",IF(T81=0,0,T45/T81))</f>
        <v/>
      </c>
      <c r="U117" s="276"/>
    </row>
    <row r="118" spans="1:21" ht="18" customHeight="1" thickBot="1">
      <c r="A118" s="174" t="s">
        <v>2</v>
      </c>
      <c r="B118" s="277">
        <f>IF($A118="","",IF(B82=0,0,B46/B82))</f>
        <v>0</v>
      </c>
      <c r="C118" s="278"/>
      <c r="D118" s="277">
        <f>IF($A118="","",IF(D82=0,0,D46/D82))</f>
        <v>0</v>
      </c>
      <c r="E118" s="278"/>
      <c r="F118" s="277">
        <f>IF($A118="","",IF(F82=0,0,F46/F82))</f>
        <v>0</v>
      </c>
      <c r="G118" s="278"/>
      <c r="H118" s="277">
        <f>IF($A118="","",IF(H82=0,0,H46/H82))</f>
        <v>0</v>
      </c>
      <c r="I118" s="278"/>
      <c r="J118" s="277">
        <f>IF($A118="","",IF(J82=0,0,J46/J82))</f>
        <v>0</v>
      </c>
      <c r="K118" s="278"/>
      <c r="L118" s="277">
        <f>IF($A118="","",IF(L82=0,0,L46/L82))</f>
        <v>0</v>
      </c>
      <c r="M118" s="278"/>
      <c r="N118" s="277">
        <f>IF($A118="","",IF(N82=0,0,N46/N82))</f>
        <v>0</v>
      </c>
      <c r="O118" s="278"/>
      <c r="P118" s="277">
        <f>IF($A118="","",IF(P82=0,0,P46/P82))</f>
        <v>0</v>
      </c>
      <c r="Q118" s="278"/>
      <c r="R118" s="277">
        <f>IF($A118="","",IF(R82=0,0,R46/R82))</f>
        <v>0</v>
      </c>
      <c r="S118" s="278"/>
      <c r="T118" s="277">
        <f>IF($A118="","",IF(T82=0,0,T46/T82))</f>
        <v>0</v>
      </c>
      <c r="U118" s="278"/>
    </row>
  </sheetData>
  <sheetProtection sheet="1" objects="1" scenarios="1"/>
  <mergeCells count="330">
    <mergeCell ref="D116:E116"/>
    <mergeCell ref="F116:G116"/>
    <mergeCell ref="H116:I116"/>
    <mergeCell ref="J116:K116"/>
    <mergeCell ref="L116:M116"/>
    <mergeCell ref="N116:O116"/>
    <mergeCell ref="P116:Q116"/>
    <mergeCell ref="R116:S116"/>
    <mergeCell ref="T116:U116"/>
    <mergeCell ref="D115:E115"/>
    <mergeCell ref="F115:G115"/>
    <mergeCell ref="H115:I115"/>
    <mergeCell ref="J115:K115"/>
    <mergeCell ref="L115:M115"/>
    <mergeCell ref="N115:O115"/>
    <mergeCell ref="P115:Q115"/>
    <mergeCell ref="R115:S115"/>
    <mergeCell ref="T115:U115"/>
    <mergeCell ref="D114:E114"/>
    <mergeCell ref="F114:G114"/>
    <mergeCell ref="H114:I114"/>
    <mergeCell ref="J114:K114"/>
    <mergeCell ref="L114:M114"/>
    <mergeCell ref="N114:O114"/>
    <mergeCell ref="P114:Q114"/>
    <mergeCell ref="R114:S114"/>
    <mergeCell ref="T114:U114"/>
    <mergeCell ref="D113:E113"/>
    <mergeCell ref="F113:G113"/>
    <mergeCell ref="H113:I113"/>
    <mergeCell ref="J113:K113"/>
    <mergeCell ref="L113:M113"/>
    <mergeCell ref="N113:O113"/>
    <mergeCell ref="P113:Q113"/>
    <mergeCell ref="R113:S113"/>
    <mergeCell ref="T113:U113"/>
    <mergeCell ref="D112:E112"/>
    <mergeCell ref="F112:G112"/>
    <mergeCell ref="H112:I112"/>
    <mergeCell ref="J112:K112"/>
    <mergeCell ref="L112:M112"/>
    <mergeCell ref="N112:O112"/>
    <mergeCell ref="P112:Q112"/>
    <mergeCell ref="R112:S112"/>
    <mergeCell ref="T112:U112"/>
    <mergeCell ref="D110:E110"/>
    <mergeCell ref="F110:G110"/>
    <mergeCell ref="H110:I110"/>
    <mergeCell ref="J110:K110"/>
    <mergeCell ref="L110:M110"/>
    <mergeCell ref="N110:O110"/>
    <mergeCell ref="P110:Q110"/>
    <mergeCell ref="R110:S110"/>
    <mergeCell ref="T110:U110"/>
    <mergeCell ref="T89:U89"/>
    <mergeCell ref="T90:U90"/>
    <mergeCell ref="T91:U91"/>
    <mergeCell ref="T92:U92"/>
    <mergeCell ref="T105:U105"/>
    <mergeCell ref="T106:U106"/>
    <mergeCell ref="T107:U107"/>
    <mergeCell ref="T108:U108"/>
    <mergeCell ref="T117:U117"/>
    <mergeCell ref="T99:U99"/>
    <mergeCell ref="T100:U100"/>
    <mergeCell ref="T101:U101"/>
    <mergeCell ref="T102:U102"/>
    <mergeCell ref="T103:U103"/>
    <mergeCell ref="T104:U104"/>
    <mergeCell ref="T109:U109"/>
    <mergeCell ref="R118:S118"/>
    <mergeCell ref="R99:S99"/>
    <mergeCell ref="R100:S100"/>
    <mergeCell ref="R101:S101"/>
    <mergeCell ref="R102:S102"/>
    <mergeCell ref="R103:S103"/>
    <mergeCell ref="R104:S104"/>
    <mergeCell ref="T93:U93"/>
    <mergeCell ref="T94:U94"/>
    <mergeCell ref="T95:U95"/>
    <mergeCell ref="T96:U96"/>
    <mergeCell ref="T97:U97"/>
    <mergeCell ref="T98:U98"/>
    <mergeCell ref="T118:U118"/>
    <mergeCell ref="R93:S93"/>
    <mergeCell ref="R94:S94"/>
    <mergeCell ref="R95:S95"/>
    <mergeCell ref="R96:S96"/>
    <mergeCell ref="R109:S109"/>
    <mergeCell ref="P107:Q107"/>
    <mergeCell ref="P108:Q108"/>
    <mergeCell ref="P117:Q117"/>
    <mergeCell ref="P94:Q94"/>
    <mergeCell ref="R105:S105"/>
    <mergeCell ref="R106:S106"/>
    <mergeCell ref="R107:S107"/>
    <mergeCell ref="R108:S108"/>
    <mergeCell ref="R117:S117"/>
    <mergeCell ref="P99:Q99"/>
    <mergeCell ref="P100:Q100"/>
    <mergeCell ref="R97:S97"/>
    <mergeCell ref="R98:S98"/>
    <mergeCell ref="P109:Q109"/>
    <mergeCell ref="N118:O118"/>
    <mergeCell ref="N99:O99"/>
    <mergeCell ref="N100:O100"/>
    <mergeCell ref="N101:O101"/>
    <mergeCell ref="N102:O102"/>
    <mergeCell ref="N103:O103"/>
    <mergeCell ref="N104:O104"/>
    <mergeCell ref="P118:Q118"/>
    <mergeCell ref="R87:S87"/>
    <mergeCell ref="R88:S88"/>
    <mergeCell ref="R89:S89"/>
    <mergeCell ref="R90:S90"/>
    <mergeCell ref="R91:S91"/>
    <mergeCell ref="R92:S92"/>
    <mergeCell ref="P101:Q101"/>
    <mergeCell ref="P102:Q102"/>
    <mergeCell ref="P103:Q103"/>
    <mergeCell ref="P104:Q104"/>
    <mergeCell ref="P105:Q105"/>
    <mergeCell ref="P106:Q106"/>
    <mergeCell ref="P95:Q95"/>
    <mergeCell ref="P96:Q96"/>
    <mergeCell ref="P97:Q97"/>
    <mergeCell ref="P98:Q98"/>
    <mergeCell ref="N95:O95"/>
    <mergeCell ref="N96:O96"/>
    <mergeCell ref="L107:M107"/>
    <mergeCell ref="L108:M108"/>
    <mergeCell ref="L117:M117"/>
    <mergeCell ref="L94:M94"/>
    <mergeCell ref="N105:O105"/>
    <mergeCell ref="N106:O106"/>
    <mergeCell ref="N107:O107"/>
    <mergeCell ref="N108:O108"/>
    <mergeCell ref="N117:O117"/>
    <mergeCell ref="L99:M99"/>
    <mergeCell ref="L100:M100"/>
    <mergeCell ref="N97:O97"/>
    <mergeCell ref="N98:O98"/>
    <mergeCell ref="L109:M109"/>
    <mergeCell ref="N109:O109"/>
    <mergeCell ref="L118:M118"/>
    <mergeCell ref="N87:O87"/>
    <mergeCell ref="N88:O88"/>
    <mergeCell ref="N89:O89"/>
    <mergeCell ref="N90:O90"/>
    <mergeCell ref="N91:O91"/>
    <mergeCell ref="N92:O92"/>
    <mergeCell ref="L101:M101"/>
    <mergeCell ref="L102:M102"/>
    <mergeCell ref="L103:M103"/>
    <mergeCell ref="L104:M104"/>
    <mergeCell ref="L105:M105"/>
    <mergeCell ref="L106:M106"/>
    <mergeCell ref="L95:M95"/>
    <mergeCell ref="L96:M96"/>
    <mergeCell ref="L97:M97"/>
    <mergeCell ref="L98:M98"/>
    <mergeCell ref="L89:M89"/>
    <mergeCell ref="L90:M90"/>
    <mergeCell ref="L91:M91"/>
    <mergeCell ref="L92:M92"/>
    <mergeCell ref="L93:M93"/>
    <mergeCell ref="N93:O93"/>
    <mergeCell ref="N94:O94"/>
    <mergeCell ref="J107:K107"/>
    <mergeCell ref="J108:K108"/>
    <mergeCell ref="J117:K117"/>
    <mergeCell ref="J94:K94"/>
    <mergeCell ref="J118:K118"/>
    <mergeCell ref="J101:K101"/>
    <mergeCell ref="J102:K102"/>
    <mergeCell ref="J103:K103"/>
    <mergeCell ref="J104:K104"/>
    <mergeCell ref="J105:K105"/>
    <mergeCell ref="J106:K106"/>
    <mergeCell ref="J95:K95"/>
    <mergeCell ref="J96:K96"/>
    <mergeCell ref="J97:K97"/>
    <mergeCell ref="J98:K98"/>
    <mergeCell ref="J99:K99"/>
    <mergeCell ref="J100:K100"/>
    <mergeCell ref="J109:K109"/>
    <mergeCell ref="J89:K89"/>
    <mergeCell ref="J90:K90"/>
    <mergeCell ref="J91:K91"/>
    <mergeCell ref="J92:K92"/>
    <mergeCell ref="J93:K93"/>
    <mergeCell ref="N86:O86"/>
    <mergeCell ref="P86:Q86"/>
    <mergeCell ref="R86:S86"/>
    <mergeCell ref="T86:U86"/>
    <mergeCell ref="J87:K87"/>
    <mergeCell ref="J88:K88"/>
    <mergeCell ref="L87:M87"/>
    <mergeCell ref="L88:M88"/>
    <mergeCell ref="P87:Q87"/>
    <mergeCell ref="P88:Q88"/>
    <mergeCell ref="T87:U87"/>
    <mergeCell ref="T88:U88"/>
    <mergeCell ref="J86:K86"/>
    <mergeCell ref="L86:M86"/>
    <mergeCell ref="P89:Q89"/>
    <mergeCell ref="P90:Q90"/>
    <mergeCell ref="P91:Q91"/>
    <mergeCell ref="P92:Q92"/>
    <mergeCell ref="P93:Q93"/>
    <mergeCell ref="F92:G92"/>
    <mergeCell ref="F91:G91"/>
    <mergeCell ref="F90:G90"/>
    <mergeCell ref="F89:G89"/>
    <mergeCell ref="F88:G88"/>
    <mergeCell ref="F87:G87"/>
    <mergeCell ref="F93:G93"/>
    <mergeCell ref="F104:G104"/>
    <mergeCell ref="F103:G103"/>
    <mergeCell ref="F102:G102"/>
    <mergeCell ref="F101:G101"/>
    <mergeCell ref="F100:G100"/>
    <mergeCell ref="F99:G99"/>
    <mergeCell ref="B86:C86"/>
    <mergeCell ref="D86:E86"/>
    <mergeCell ref="F86:G86"/>
    <mergeCell ref="D90:E90"/>
    <mergeCell ref="D89:E89"/>
    <mergeCell ref="D88:E88"/>
    <mergeCell ref="D87:E87"/>
    <mergeCell ref="B90:C90"/>
    <mergeCell ref="B89:C89"/>
    <mergeCell ref="B88:C88"/>
    <mergeCell ref="B87:C87"/>
    <mergeCell ref="F118:G118"/>
    <mergeCell ref="F117:G117"/>
    <mergeCell ref="F108:G108"/>
    <mergeCell ref="F107:G107"/>
    <mergeCell ref="F106:G106"/>
    <mergeCell ref="F105:G105"/>
    <mergeCell ref="D96:E96"/>
    <mergeCell ref="D95:E95"/>
    <mergeCell ref="D94:E94"/>
    <mergeCell ref="D118:E118"/>
    <mergeCell ref="D117:E117"/>
    <mergeCell ref="D108:E108"/>
    <mergeCell ref="D107:E107"/>
    <mergeCell ref="D106:E106"/>
    <mergeCell ref="D105:E105"/>
    <mergeCell ref="D104:E104"/>
    <mergeCell ref="D103:E103"/>
    <mergeCell ref="F98:G98"/>
    <mergeCell ref="F97:G97"/>
    <mergeCell ref="F96:G96"/>
    <mergeCell ref="F95:G95"/>
    <mergeCell ref="F94:G94"/>
    <mergeCell ref="D109:E109"/>
    <mergeCell ref="F109:G109"/>
    <mergeCell ref="D93:E93"/>
    <mergeCell ref="D92:E92"/>
    <mergeCell ref="D91:E91"/>
    <mergeCell ref="D102:E102"/>
    <mergeCell ref="D101:E101"/>
    <mergeCell ref="D100:E100"/>
    <mergeCell ref="D99:E99"/>
    <mergeCell ref="D98:E98"/>
    <mergeCell ref="D97:E97"/>
    <mergeCell ref="B95:C95"/>
    <mergeCell ref="B94:C94"/>
    <mergeCell ref="B93:C93"/>
    <mergeCell ref="B92:C92"/>
    <mergeCell ref="B91:C91"/>
    <mergeCell ref="B102:C102"/>
    <mergeCell ref="B101:C101"/>
    <mergeCell ref="B100:C100"/>
    <mergeCell ref="B99:C99"/>
    <mergeCell ref="B98:C98"/>
    <mergeCell ref="B97:C97"/>
    <mergeCell ref="B118:C118"/>
    <mergeCell ref="B117:C117"/>
    <mergeCell ref="B108:C108"/>
    <mergeCell ref="B107:C107"/>
    <mergeCell ref="B106:C106"/>
    <mergeCell ref="B105:C105"/>
    <mergeCell ref="B104:C104"/>
    <mergeCell ref="B103:C103"/>
    <mergeCell ref="B96:C96"/>
    <mergeCell ref="B109:C109"/>
    <mergeCell ref="B110:C110"/>
    <mergeCell ref="B111:C111"/>
    <mergeCell ref="B112:C112"/>
    <mergeCell ref="B113:C113"/>
    <mergeCell ref="B114:C114"/>
    <mergeCell ref="B115:C115"/>
    <mergeCell ref="B116:C116"/>
    <mergeCell ref="H86:I86"/>
    <mergeCell ref="H87:I87"/>
    <mergeCell ref="H88:I88"/>
    <mergeCell ref="H89:I89"/>
    <mergeCell ref="H90:I90"/>
    <mergeCell ref="H91:I91"/>
    <mergeCell ref="H92:I92"/>
    <mergeCell ref="H93:I93"/>
    <mergeCell ref="H94:I94"/>
    <mergeCell ref="H104:I104"/>
    <mergeCell ref="H105:I105"/>
    <mergeCell ref="H106:I106"/>
    <mergeCell ref="H107:I107"/>
    <mergeCell ref="H108:I108"/>
    <mergeCell ref="H117:I117"/>
    <mergeCell ref="H118:I118"/>
    <mergeCell ref="H95:I95"/>
    <mergeCell ref="H96:I96"/>
    <mergeCell ref="H97:I97"/>
    <mergeCell ref="H98:I98"/>
    <mergeCell ref="H99:I99"/>
    <mergeCell ref="H100:I100"/>
    <mergeCell ref="H101:I101"/>
    <mergeCell ref="H102:I102"/>
    <mergeCell ref="H103:I103"/>
    <mergeCell ref="H109:I109"/>
    <mergeCell ref="D111:E111"/>
    <mergeCell ref="F111:G111"/>
    <mergeCell ref="H111:I111"/>
    <mergeCell ref="J111:K111"/>
    <mergeCell ref="L111:M111"/>
    <mergeCell ref="N111:O111"/>
    <mergeCell ref="P111:Q111"/>
    <mergeCell ref="R111:S111"/>
    <mergeCell ref="T111:U111"/>
  </mergeCells>
  <conditionalFormatting sqref="D3">
    <cfRule type="expression" dxfId="161" priority="128">
      <formula>D3="Data Not Entered On Set-Up Worksheet"</formula>
    </cfRule>
  </conditionalFormatting>
  <conditionalFormatting sqref="D8">
    <cfRule type="expression" dxfId="160" priority="127">
      <formula>D8="Data Not Entered On Set-Up Worksheet"</formula>
    </cfRule>
  </conditionalFormatting>
  <conditionalFormatting sqref="D10">
    <cfRule type="expression" dxfId="159" priority="126">
      <formula>D10="Data Not Entered On Set-Up Worksheet"</formula>
    </cfRule>
  </conditionalFormatting>
  <conditionalFormatting sqref="B15:B36 B45">
    <cfRule type="expression" dxfId="158" priority="125">
      <formula>AND($A15&lt;&gt;"",B15="")</formula>
    </cfRule>
  </conditionalFormatting>
  <conditionalFormatting sqref="J3">
    <cfRule type="expression" dxfId="157" priority="124">
      <formula>J3="Data Not Entered On Set-Up Worksheet"</formula>
    </cfRule>
  </conditionalFormatting>
  <conditionalFormatting sqref="J10">
    <cfRule type="expression" dxfId="156" priority="123">
      <formula>J10="Data Not Entered On Set-Up Worksheet"</formula>
    </cfRule>
  </conditionalFormatting>
  <conditionalFormatting sqref="L3">
    <cfRule type="expression" dxfId="155" priority="122">
      <formula>L3="Data Not Entered On Set-Up Worksheet"</formula>
    </cfRule>
  </conditionalFormatting>
  <conditionalFormatting sqref="L8">
    <cfRule type="expression" dxfId="154" priority="121">
      <formula>L8="Data Not Entered On Set-Up Worksheet"</formula>
    </cfRule>
  </conditionalFormatting>
  <conditionalFormatting sqref="L10">
    <cfRule type="expression" dxfId="153" priority="120">
      <formula>L10="Data Not Entered On Set-Up Worksheet"</formula>
    </cfRule>
  </conditionalFormatting>
  <conditionalFormatting sqref="O3:P3">
    <cfRule type="expression" dxfId="152" priority="119">
      <formula>O3="Data Not Entered On Set-Up Worksheet"</formula>
    </cfRule>
  </conditionalFormatting>
  <conditionalFormatting sqref="O8:P8">
    <cfRule type="expression" dxfId="151" priority="118">
      <formula>O8="Data Not Entered On Set-Up Worksheet"</formula>
    </cfRule>
  </conditionalFormatting>
  <conditionalFormatting sqref="O10:P10">
    <cfRule type="expression" dxfId="150" priority="117">
      <formula>O10="Data Not Entered On Set-Up Worksheet"</formula>
    </cfRule>
  </conditionalFormatting>
  <conditionalFormatting sqref="U3">
    <cfRule type="expression" dxfId="149" priority="114">
      <formula>U3="Data Not Entered On Set-Up Worksheet"</formula>
    </cfRule>
  </conditionalFormatting>
  <conditionalFormatting sqref="U8">
    <cfRule type="expression" dxfId="148" priority="113">
      <formula>U8="Data Not Entered On Set-Up Worksheet"</formula>
    </cfRule>
  </conditionalFormatting>
  <conditionalFormatting sqref="U10">
    <cfRule type="expression" dxfId="147" priority="112">
      <formula>U10="Data Not Entered On Set-Up Worksheet"</formula>
    </cfRule>
  </conditionalFormatting>
  <conditionalFormatting sqref="D15:D36 D45">
    <cfRule type="expression" dxfId="146" priority="102">
      <formula>AND($A15&lt;&gt;"",D15="")</formula>
    </cfRule>
  </conditionalFormatting>
  <conditionalFormatting sqref="F15:F36 F45">
    <cfRule type="expression" dxfId="145" priority="101">
      <formula>AND($A15&lt;&gt;"",F15="")</formula>
    </cfRule>
  </conditionalFormatting>
  <conditionalFormatting sqref="J15:J36 J45">
    <cfRule type="expression" dxfId="144" priority="100">
      <formula>AND($A15&lt;&gt;"",J15="")</formula>
    </cfRule>
  </conditionalFormatting>
  <conditionalFormatting sqref="L15:L36 L45">
    <cfRule type="expression" dxfId="143" priority="98">
      <formula>AND($A15&lt;&gt;"",L15="")</formula>
    </cfRule>
  </conditionalFormatting>
  <conditionalFormatting sqref="N15:N36 N45">
    <cfRule type="expression" dxfId="142" priority="97">
      <formula>AND($A15&lt;&gt;"",N15="")</formula>
    </cfRule>
  </conditionalFormatting>
  <conditionalFormatting sqref="P15:P36 P45">
    <cfRule type="expression" dxfId="141" priority="96">
      <formula>AND($A15&lt;&gt;"",P15="")</formula>
    </cfRule>
  </conditionalFormatting>
  <conditionalFormatting sqref="R15:R36 R45">
    <cfRule type="expression" dxfId="140" priority="95">
      <formula>AND($A15&lt;&gt;"",R15="")</formula>
    </cfRule>
  </conditionalFormatting>
  <conditionalFormatting sqref="B51:B72 B81">
    <cfRule type="expression" dxfId="139" priority="94">
      <formula>AND($A51&lt;&gt;"",B51="")</formula>
    </cfRule>
  </conditionalFormatting>
  <conditionalFormatting sqref="D51:D72 D81">
    <cfRule type="expression" dxfId="138" priority="93">
      <formula>AND($A51&lt;&gt;"",D51="")</formula>
    </cfRule>
  </conditionalFormatting>
  <conditionalFormatting sqref="F51:F72 F81">
    <cfRule type="expression" dxfId="137" priority="92">
      <formula>AND($A51&lt;&gt;"",F51="")</formula>
    </cfRule>
  </conditionalFormatting>
  <conditionalFormatting sqref="J51:J72 J81">
    <cfRule type="expression" dxfId="136" priority="91">
      <formula>AND($A51&lt;&gt;"",J51="")</formula>
    </cfRule>
  </conditionalFormatting>
  <conditionalFormatting sqref="L51:L72 L81">
    <cfRule type="expression" dxfId="135" priority="89">
      <formula>AND($A51&lt;&gt;"",L51="")</formula>
    </cfRule>
  </conditionalFormatting>
  <conditionalFormatting sqref="N51:N72 N81">
    <cfRule type="expression" dxfId="134" priority="88">
      <formula>AND($A51&lt;&gt;"",N51="")</formula>
    </cfRule>
  </conditionalFormatting>
  <conditionalFormatting sqref="P51:P72 P81">
    <cfRule type="expression" dxfId="133" priority="87">
      <formula>AND($A51&lt;&gt;"",P51="")</formula>
    </cfRule>
  </conditionalFormatting>
  <conditionalFormatting sqref="R51:R72 R81">
    <cfRule type="expression" dxfId="132" priority="86">
      <formula>AND($A51&lt;&gt;"",R51="")</formula>
    </cfRule>
  </conditionalFormatting>
  <conditionalFormatting sqref="H3">
    <cfRule type="expression" dxfId="131" priority="76">
      <formula>H3="Data Not Entered On Set-Up Worksheet"</formula>
    </cfRule>
  </conditionalFormatting>
  <conditionalFormatting sqref="H10">
    <cfRule type="expression" dxfId="130" priority="75">
      <formula>H10="Data Not Entered On Set-Up Worksheet"</formula>
    </cfRule>
  </conditionalFormatting>
  <conditionalFormatting sqref="H15:H36 H45">
    <cfRule type="expression" dxfId="129" priority="74">
      <formula>AND($A15&lt;&gt;"",H15="")</formula>
    </cfRule>
  </conditionalFormatting>
  <conditionalFormatting sqref="H51:H72 H81">
    <cfRule type="expression" dxfId="128" priority="73">
      <formula>AND($A51&lt;&gt;"",H51="")</formula>
    </cfRule>
  </conditionalFormatting>
  <conditionalFormatting sqref="B37">
    <cfRule type="expression" dxfId="127" priority="72">
      <formula>AND($A37&lt;&gt;"",B37="")</formula>
    </cfRule>
  </conditionalFormatting>
  <conditionalFormatting sqref="D37">
    <cfRule type="expression" dxfId="126" priority="71">
      <formula>AND($A37&lt;&gt;"",D37="")</formula>
    </cfRule>
  </conditionalFormatting>
  <conditionalFormatting sqref="F37">
    <cfRule type="expression" dxfId="125" priority="70">
      <formula>AND($A37&lt;&gt;"",F37="")</formula>
    </cfRule>
  </conditionalFormatting>
  <conditionalFormatting sqref="J37">
    <cfRule type="expression" dxfId="124" priority="69">
      <formula>AND($A37&lt;&gt;"",J37="")</formula>
    </cfRule>
  </conditionalFormatting>
  <conditionalFormatting sqref="L37">
    <cfRule type="expression" dxfId="123" priority="68">
      <formula>AND($A37&lt;&gt;"",L37="")</formula>
    </cfRule>
  </conditionalFormatting>
  <conditionalFormatting sqref="N37">
    <cfRule type="expression" dxfId="122" priority="67">
      <formula>AND($A37&lt;&gt;"",N37="")</formula>
    </cfRule>
  </conditionalFormatting>
  <conditionalFormatting sqref="P37">
    <cfRule type="expression" dxfId="121" priority="66">
      <formula>AND($A37&lt;&gt;"",P37="")</formula>
    </cfRule>
  </conditionalFormatting>
  <conditionalFormatting sqref="R37">
    <cfRule type="expression" dxfId="120" priority="65">
      <formula>AND($A37&lt;&gt;"",R37="")</formula>
    </cfRule>
  </conditionalFormatting>
  <conditionalFormatting sqref="H37">
    <cfRule type="expression" dxfId="119" priority="64">
      <formula>AND($A37&lt;&gt;"",H37="")</formula>
    </cfRule>
  </conditionalFormatting>
  <conditionalFormatting sqref="B73">
    <cfRule type="expression" dxfId="118" priority="63">
      <formula>AND($A73&lt;&gt;"",B73="")</formula>
    </cfRule>
  </conditionalFormatting>
  <conditionalFormatting sqref="D73">
    <cfRule type="expression" dxfId="117" priority="62">
      <formula>AND($A73&lt;&gt;"",D73="")</formula>
    </cfRule>
  </conditionalFormatting>
  <conditionalFormatting sqref="F73">
    <cfRule type="expression" dxfId="116" priority="61">
      <formula>AND($A73&lt;&gt;"",F73="")</formula>
    </cfRule>
  </conditionalFormatting>
  <conditionalFormatting sqref="J73">
    <cfRule type="expression" dxfId="115" priority="60">
      <formula>AND($A73&lt;&gt;"",J73="")</formula>
    </cfRule>
  </conditionalFormatting>
  <conditionalFormatting sqref="L73">
    <cfRule type="expression" dxfId="114" priority="59">
      <formula>AND($A73&lt;&gt;"",L73="")</formula>
    </cfRule>
  </conditionalFormatting>
  <conditionalFormatting sqref="N73">
    <cfRule type="expression" dxfId="113" priority="58">
      <formula>AND($A73&lt;&gt;"",N73="")</formula>
    </cfRule>
  </conditionalFormatting>
  <conditionalFormatting sqref="P73">
    <cfRule type="expression" dxfId="112" priority="57">
      <formula>AND($A73&lt;&gt;"",P73="")</formula>
    </cfRule>
  </conditionalFormatting>
  <conditionalFormatting sqref="R73">
    <cfRule type="expression" dxfId="111" priority="56">
      <formula>AND($A73&lt;&gt;"",R73="")</formula>
    </cfRule>
  </conditionalFormatting>
  <conditionalFormatting sqref="H73">
    <cfRule type="expression" dxfId="110" priority="55">
      <formula>AND($A73&lt;&gt;"",H73="")</formula>
    </cfRule>
  </conditionalFormatting>
  <conditionalFormatting sqref="B38">
    <cfRule type="expression" dxfId="109" priority="54">
      <formula>AND($A38&lt;&gt;"",B38="")</formula>
    </cfRule>
  </conditionalFormatting>
  <conditionalFormatting sqref="D38">
    <cfRule type="expression" dxfId="108" priority="53">
      <formula>AND($A38&lt;&gt;"",D38="")</formula>
    </cfRule>
  </conditionalFormatting>
  <conditionalFormatting sqref="F38">
    <cfRule type="expression" dxfId="107" priority="52">
      <formula>AND($A38&lt;&gt;"",F38="")</formula>
    </cfRule>
  </conditionalFormatting>
  <conditionalFormatting sqref="J38">
    <cfRule type="expression" dxfId="106" priority="51">
      <formula>AND($A38&lt;&gt;"",J38="")</formula>
    </cfRule>
  </conditionalFormatting>
  <conditionalFormatting sqref="L38">
    <cfRule type="expression" dxfId="105" priority="50">
      <formula>AND($A38&lt;&gt;"",L38="")</formula>
    </cfRule>
  </conditionalFormatting>
  <conditionalFormatting sqref="N38">
    <cfRule type="expression" dxfId="104" priority="49">
      <formula>AND($A38&lt;&gt;"",N38="")</formula>
    </cfRule>
  </conditionalFormatting>
  <conditionalFormatting sqref="P38">
    <cfRule type="expression" dxfId="103" priority="48">
      <formula>AND($A38&lt;&gt;"",P38="")</formula>
    </cfRule>
  </conditionalFormatting>
  <conditionalFormatting sqref="R38">
    <cfRule type="expression" dxfId="102" priority="47">
      <formula>AND($A38&lt;&gt;"",R38="")</formula>
    </cfRule>
  </conditionalFormatting>
  <conditionalFormatting sqref="H38">
    <cfRule type="expression" dxfId="101" priority="46">
      <formula>AND($A38&lt;&gt;"",H38="")</formula>
    </cfRule>
  </conditionalFormatting>
  <conditionalFormatting sqref="B74">
    <cfRule type="expression" dxfId="100" priority="45">
      <formula>AND($A74&lt;&gt;"",B74="")</formula>
    </cfRule>
  </conditionalFormatting>
  <conditionalFormatting sqref="D74">
    <cfRule type="expression" dxfId="99" priority="44">
      <formula>AND($A74&lt;&gt;"",D74="")</formula>
    </cfRule>
  </conditionalFormatting>
  <conditionalFormatting sqref="F74">
    <cfRule type="expression" dxfId="98" priority="43">
      <formula>AND($A74&lt;&gt;"",F74="")</formula>
    </cfRule>
  </conditionalFormatting>
  <conditionalFormatting sqref="J74">
    <cfRule type="expression" dxfId="97" priority="42">
      <formula>AND($A74&lt;&gt;"",J74="")</formula>
    </cfRule>
  </conditionalFormatting>
  <conditionalFormatting sqref="L74">
    <cfRule type="expression" dxfId="96" priority="41">
      <formula>AND($A74&lt;&gt;"",L74="")</formula>
    </cfRule>
  </conditionalFormatting>
  <conditionalFormatting sqref="N74">
    <cfRule type="expression" dxfId="95" priority="40">
      <formula>AND($A74&lt;&gt;"",N74="")</formula>
    </cfRule>
  </conditionalFormatting>
  <conditionalFormatting sqref="P74">
    <cfRule type="expression" dxfId="94" priority="39">
      <formula>AND($A74&lt;&gt;"",P74="")</formula>
    </cfRule>
  </conditionalFormatting>
  <conditionalFormatting sqref="R74">
    <cfRule type="expression" dxfId="93" priority="38">
      <formula>AND($A74&lt;&gt;"",R74="")</formula>
    </cfRule>
  </conditionalFormatting>
  <conditionalFormatting sqref="H74">
    <cfRule type="expression" dxfId="92" priority="37">
      <formula>AND($A74&lt;&gt;"",H74="")</formula>
    </cfRule>
  </conditionalFormatting>
  <conditionalFormatting sqref="B39">
    <cfRule type="expression" dxfId="91" priority="36">
      <formula>AND($A39&lt;&gt;"",B39="")</formula>
    </cfRule>
  </conditionalFormatting>
  <conditionalFormatting sqref="D39">
    <cfRule type="expression" dxfId="90" priority="35">
      <formula>AND($A39&lt;&gt;"",D39="")</formula>
    </cfRule>
  </conditionalFormatting>
  <conditionalFormatting sqref="F39">
    <cfRule type="expression" dxfId="89" priority="34">
      <formula>AND($A39&lt;&gt;"",F39="")</formula>
    </cfRule>
  </conditionalFormatting>
  <conditionalFormatting sqref="J39">
    <cfRule type="expression" dxfId="88" priority="33">
      <formula>AND($A39&lt;&gt;"",J39="")</formula>
    </cfRule>
  </conditionalFormatting>
  <conditionalFormatting sqref="L39">
    <cfRule type="expression" dxfId="87" priority="32">
      <formula>AND($A39&lt;&gt;"",L39="")</formula>
    </cfRule>
  </conditionalFormatting>
  <conditionalFormatting sqref="N39">
    <cfRule type="expression" dxfId="86" priority="31">
      <formula>AND($A39&lt;&gt;"",N39="")</formula>
    </cfRule>
  </conditionalFormatting>
  <conditionalFormatting sqref="P39">
    <cfRule type="expression" dxfId="85" priority="30">
      <formula>AND($A39&lt;&gt;"",P39="")</formula>
    </cfRule>
  </conditionalFormatting>
  <conditionalFormatting sqref="R39">
    <cfRule type="expression" dxfId="84" priority="29">
      <formula>AND($A39&lt;&gt;"",R39="")</formula>
    </cfRule>
  </conditionalFormatting>
  <conditionalFormatting sqref="H39">
    <cfRule type="expression" dxfId="83" priority="28">
      <formula>AND($A39&lt;&gt;"",H39="")</formula>
    </cfRule>
  </conditionalFormatting>
  <conditionalFormatting sqref="B75">
    <cfRule type="expression" dxfId="82" priority="27">
      <formula>AND($A75&lt;&gt;"",B75="")</formula>
    </cfRule>
  </conditionalFormatting>
  <conditionalFormatting sqref="D75">
    <cfRule type="expression" dxfId="81" priority="26">
      <formula>AND($A75&lt;&gt;"",D75="")</formula>
    </cfRule>
  </conditionalFormatting>
  <conditionalFormatting sqref="F75">
    <cfRule type="expression" dxfId="80" priority="25">
      <formula>AND($A75&lt;&gt;"",F75="")</formula>
    </cfRule>
  </conditionalFormatting>
  <conditionalFormatting sqref="J75">
    <cfRule type="expression" dxfId="79" priority="24">
      <formula>AND($A75&lt;&gt;"",J75="")</formula>
    </cfRule>
  </conditionalFormatting>
  <conditionalFormatting sqref="L75">
    <cfRule type="expression" dxfId="78" priority="23">
      <formula>AND($A75&lt;&gt;"",L75="")</formula>
    </cfRule>
  </conditionalFormatting>
  <conditionalFormatting sqref="N75">
    <cfRule type="expression" dxfId="77" priority="22">
      <formula>AND($A75&lt;&gt;"",N75="")</formula>
    </cfRule>
  </conditionalFormatting>
  <conditionalFormatting sqref="P75">
    <cfRule type="expression" dxfId="76" priority="21">
      <formula>AND($A75&lt;&gt;"",P75="")</formula>
    </cfRule>
  </conditionalFormatting>
  <conditionalFormatting sqref="R75">
    <cfRule type="expression" dxfId="75" priority="20">
      <formula>AND($A75&lt;&gt;"",R75="")</formula>
    </cfRule>
  </conditionalFormatting>
  <conditionalFormatting sqref="H75">
    <cfRule type="expression" dxfId="74" priority="19">
      <formula>AND($A75&lt;&gt;"",H75="")</formula>
    </cfRule>
  </conditionalFormatting>
  <conditionalFormatting sqref="B40:B44">
    <cfRule type="expression" dxfId="73" priority="18">
      <formula>AND($A40&lt;&gt;"",B40="")</formula>
    </cfRule>
  </conditionalFormatting>
  <conditionalFormatting sqref="D40:D44">
    <cfRule type="expression" dxfId="72" priority="17">
      <formula>AND($A40&lt;&gt;"",D40="")</formula>
    </cfRule>
  </conditionalFormatting>
  <conditionalFormatting sqref="F40:F44">
    <cfRule type="expression" dxfId="71" priority="16">
      <formula>AND($A40&lt;&gt;"",F40="")</formula>
    </cfRule>
  </conditionalFormatting>
  <conditionalFormatting sqref="J40:J44">
    <cfRule type="expression" dxfId="70" priority="15">
      <formula>AND($A40&lt;&gt;"",J40="")</formula>
    </cfRule>
  </conditionalFormatting>
  <conditionalFormatting sqref="L40:L44">
    <cfRule type="expression" dxfId="69" priority="14">
      <formula>AND($A40&lt;&gt;"",L40="")</formula>
    </cfRule>
  </conditionalFormatting>
  <conditionalFormatting sqref="N40:N44">
    <cfRule type="expression" dxfId="68" priority="13">
      <formula>AND($A40&lt;&gt;"",N40="")</formula>
    </cfRule>
  </conditionalFormatting>
  <conditionalFormatting sqref="P40:P44">
    <cfRule type="expression" dxfId="67" priority="12">
      <formula>AND($A40&lt;&gt;"",P40="")</formula>
    </cfRule>
  </conditionalFormatting>
  <conditionalFormatting sqref="R40:R44">
    <cfRule type="expression" dxfId="66" priority="11">
      <formula>AND($A40&lt;&gt;"",R40="")</formula>
    </cfRule>
  </conditionalFormatting>
  <conditionalFormatting sqref="H40:H44">
    <cfRule type="expression" dxfId="65" priority="10">
      <formula>AND($A40&lt;&gt;"",H40="")</formula>
    </cfRule>
  </conditionalFormatting>
  <conditionalFormatting sqref="B76:B80">
    <cfRule type="expression" dxfId="64" priority="9">
      <formula>AND($A76&lt;&gt;"",B76="")</formula>
    </cfRule>
  </conditionalFormatting>
  <conditionalFormatting sqref="D76:D80">
    <cfRule type="expression" dxfId="63" priority="8">
      <formula>AND($A76&lt;&gt;"",D76="")</formula>
    </cfRule>
  </conditionalFormatting>
  <conditionalFormatting sqref="F76:F80">
    <cfRule type="expression" dxfId="62" priority="7">
      <formula>AND($A76&lt;&gt;"",F76="")</formula>
    </cfRule>
  </conditionalFormatting>
  <conditionalFormatting sqref="J76:J80">
    <cfRule type="expression" dxfId="61" priority="6">
      <formula>AND($A76&lt;&gt;"",J76="")</formula>
    </cfRule>
  </conditionalFormatting>
  <conditionalFormatting sqref="L76:L80">
    <cfRule type="expression" dxfId="60" priority="5">
      <formula>AND($A76&lt;&gt;"",L76="")</formula>
    </cfRule>
  </conditionalFormatting>
  <conditionalFormatting sqref="N76:N80">
    <cfRule type="expression" dxfId="59" priority="4">
      <formula>AND($A76&lt;&gt;"",N76="")</formula>
    </cfRule>
  </conditionalFormatting>
  <conditionalFormatting sqref="P76:P80">
    <cfRule type="expression" dxfId="58" priority="3">
      <formula>AND($A76&lt;&gt;"",P76="")</formula>
    </cfRule>
  </conditionalFormatting>
  <conditionalFormatting sqref="R76:R80">
    <cfRule type="expression" dxfId="57" priority="2">
      <formula>AND($A76&lt;&gt;"",R76="")</formula>
    </cfRule>
  </conditionalFormatting>
  <conditionalFormatting sqref="H76:H80">
    <cfRule type="expression" dxfId="56" priority="1">
      <formula>AND($A76&lt;&gt;"",H76="")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46" max="16383" man="1"/>
    <brk id="82"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4"/>
    <pageSetUpPr fitToPage="1"/>
  </sheetPr>
  <dimension ref="A1:W118"/>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1" width="12.6640625" style="28" customWidth="1"/>
    <col min="12" max="12" width="8.88671875" style="28" bestFit="1" customWidth="1"/>
    <col min="13" max="16384" width="9.109375" style="28"/>
  </cols>
  <sheetData>
    <row r="1" spans="1:23" ht="15" customHeight="1">
      <c r="A1" s="55" t="s">
        <v>75</v>
      </c>
    </row>
    <row r="2" spans="1:23" ht="15" customHeight="1">
      <c r="A2" s="55" t="s">
        <v>76</v>
      </c>
    </row>
    <row r="3" spans="1:23" ht="15" customHeight="1">
      <c r="A3" s="37" t="s">
        <v>339</v>
      </c>
      <c r="D3" s="59">
        <f>IF('Set-Up Worksheet'!F3="","Data Not Entered On Set-Up Worksheet",'Set-Up Worksheet'!F3)</f>
        <v>2022</v>
      </c>
      <c r="H3" s="59"/>
      <c r="K3" s="59"/>
    </row>
    <row r="4" spans="1:23" ht="15" customHeight="1">
      <c r="D4" s="39"/>
      <c r="H4" s="39"/>
      <c r="K4" s="39"/>
    </row>
    <row r="5" spans="1:23" ht="15" customHeight="1">
      <c r="A5" s="37" t="s">
        <v>61</v>
      </c>
      <c r="D5" s="39"/>
      <c r="H5" s="39"/>
      <c r="K5" s="39"/>
    </row>
    <row r="6" spans="1:23" ht="15" customHeight="1">
      <c r="A6" s="52" t="s">
        <v>321</v>
      </c>
      <c r="D6" s="39"/>
      <c r="H6" s="39"/>
      <c r="K6" s="39"/>
    </row>
    <row r="7" spans="1:23" ht="15" customHeight="1">
      <c r="A7" s="37"/>
      <c r="D7" s="39"/>
      <c r="H7" s="39"/>
      <c r="K7" s="39"/>
      <c r="O7" s="150"/>
      <c r="P7" s="150"/>
      <c r="Q7" s="151"/>
      <c r="R7" s="150"/>
      <c r="S7" s="150"/>
      <c r="T7" s="150"/>
      <c r="U7" s="150"/>
      <c r="V7" s="37"/>
      <c r="W7" s="44"/>
    </row>
    <row r="8" spans="1:23" ht="15" customHeight="1">
      <c r="A8" s="37" t="s">
        <v>77</v>
      </c>
      <c r="D8" s="60" t="str">
        <f>IF('Set-Up Worksheet'!E6="","Data Not Entered On Set-Up Worksheet",'Set-Up Worksheet'!E6)</f>
        <v>Data Not Entered On Set-Up Worksheet</v>
      </c>
      <c r="K8" s="60"/>
    </row>
    <row r="9" spans="1:23" ht="15" customHeight="1">
      <c r="A9" s="37" t="s">
        <v>50</v>
      </c>
      <c r="D9" s="39" t="s">
        <v>51</v>
      </c>
      <c r="H9" s="39"/>
      <c r="K9" s="39"/>
    </row>
    <row r="10" spans="1:23" ht="15" customHeight="1">
      <c r="A10" s="37" t="s">
        <v>27</v>
      </c>
      <c r="D10" s="61" t="str">
        <f>IF(OR('Set-Up Worksheet'!E8="",'Set-Up Worksheet'!H8=""),"Data Not Entered On Set-Up Worksheet",TEXT('Set-Up Worksheet'!E8,"mmmm d, yyyy")&amp;" - "&amp;TEXT('Set-Up Worksheet'!H8,"mmmm d, yyyy"))</f>
        <v>July 1, 2021 - June 30, 2022</v>
      </c>
      <c r="H10" s="175" t="s">
        <v>162</v>
      </c>
      <c r="K10" s="61"/>
    </row>
    <row r="11" spans="1:23" ht="13.8" thickBot="1"/>
    <row r="12" spans="1:23" ht="26.1" customHeight="1" thickBot="1">
      <c r="B12" s="159" t="s">
        <v>320</v>
      </c>
      <c r="C12" s="208"/>
      <c r="D12" s="208"/>
      <c r="E12" s="208"/>
      <c r="F12" s="208"/>
      <c r="G12" s="208"/>
      <c r="H12" s="208"/>
      <c r="I12" s="208"/>
      <c r="J12" s="208"/>
      <c r="K12" s="211"/>
    </row>
    <row r="13" spans="1:23" s="44" customFormat="1" ht="26.1" customHeight="1" thickBot="1">
      <c r="A13" s="37"/>
      <c r="B13" s="159" t="s">
        <v>14</v>
      </c>
      <c r="C13" s="211"/>
      <c r="D13" s="212" t="s">
        <v>15</v>
      </c>
      <c r="E13" s="161"/>
      <c r="F13" s="213" t="s">
        <v>16</v>
      </c>
      <c r="G13" s="214"/>
      <c r="H13" s="208" t="s">
        <v>17</v>
      </c>
      <c r="I13" s="161"/>
      <c r="J13" s="159" t="s">
        <v>2</v>
      </c>
      <c r="K13" s="161"/>
    </row>
    <row r="14" spans="1:23" ht="20.100000000000001" customHeight="1">
      <c r="A14" s="171" t="s">
        <v>193</v>
      </c>
      <c r="B14" s="162" t="s">
        <v>7</v>
      </c>
      <c r="C14" s="210" t="s">
        <v>6</v>
      </c>
      <c r="D14" s="209" t="s">
        <v>7</v>
      </c>
      <c r="E14" s="209" t="s">
        <v>6</v>
      </c>
      <c r="F14" s="162" t="s">
        <v>7</v>
      </c>
      <c r="G14" s="210" t="s">
        <v>6</v>
      </c>
      <c r="H14" s="209" t="s">
        <v>7</v>
      </c>
      <c r="I14" s="209" t="s">
        <v>6</v>
      </c>
      <c r="J14" s="162" t="s">
        <v>7</v>
      </c>
      <c r="K14" s="210" t="s">
        <v>6</v>
      </c>
    </row>
    <row r="15" spans="1:23" ht="18" customHeight="1">
      <c r="A15" s="172" t="str">
        <f>IF($D$8="Data Not Entered On Set-Up Worksheet","",IF(OR(VLOOKUP($D$8,County_Lookup,2,FALSE)="",VLOOKUP($D$8,County_Lookup,2,FALSE)=0),"",VLOOKUP($D$8,County_Lookup,2,FALSE)))</f>
        <v/>
      </c>
      <c r="B15" s="215"/>
      <c r="C15" s="217" t="str">
        <f t="shared" ref="C15:C46" si="0">IF($A15="","",IF($J15=0,0,B15/$J15))</f>
        <v/>
      </c>
      <c r="D15" s="215"/>
      <c r="E15" s="217" t="str">
        <f t="shared" ref="E15:E46" si="1">IF($A15="","",IF($J15=0,0,D15/$J15))</f>
        <v/>
      </c>
      <c r="F15" s="215"/>
      <c r="G15" s="217" t="str">
        <f t="shared" ref="G15:G46" si="2">IF($A15="","",IF($J15=0,0,F15/$J15))</f>
        <v/>
      </c>
      <c r="H15" s="215"/>
      <c r="I15" s="217" t="str">
        <f t="shared" ref="I15:I46" si="3">IF($A15="","",IF($J15=0,0,H15/$J15))</f>
        <v/>
      </c>
      <c r="J15" s="216" t="str">
        <f t="shared" ref="J15:J46" si="4">IF($A15="","",SUM(B15,D15,F15,H15))</f>
        <v/>
      </c>
      <c r="K15" s="219" t="str">
        <f t="shared" ref="K15:K46" si="5">IF($A15="","",SUM(C15,E15,G15,I15))</f>
        <v/>
      </c>
    </row>
    <row r="16" spans="1:2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17" t="str">
        <f t="shared" si="3"/>
        <v/>
      </c>
      <c r="J16" s="216" t="str">
        <f t="shared" si="4"/>
        <v/>
      </c>
      <c r="K16" s="219" t="str">
        <f t="shared" si="5"/>
        <v/>
      </c>
    </row>
    <row r="17" spans="1:1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17" t="str">
        <f t="shared" si="3"/>
        <v/>
      </c>
      <c r="J17" s="216" t="str">
        <f t="shared" si="4"/>
        <v/>
      </c>
      <c r="K17" s="219" t="str">
        <f t="shared" si="5"/>
        <v/>
      </c>
    </row>
    <row r="18" spans="1:1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17" t="str">
        <f t="shared" si="3"/>
        <v/>
      </c>
      <c r="J18" s="216" t="str">
        <f t="shared" si="4"/>
        <v/>
      </c>
      <c r="K18" s="219" t="str">
        <f t="shared" si="5"/>
        <v/>
      </c>
    </row>
    <row r="19" spans="1:1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17" t="str">
        <f t="shared" si="3"/>
        <v/>
      </c>
      <c r="J19" s="216" t="str">
        <f t="shared" si="4"/>
        <v/>
      </c>
      <c r="K19" s="219" t="str">
        <f t="shared" si="5"/>
        <v/>
      </c>
    </row>
    <row r="20" spans="1:1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17" t="str">
        <f t="shared" si="3"/>
        <v/>
      </c>
      <c r="J20" s="216" t="str">
        <f t="shared" si="4"/>
        <v/>
      </c>
      <c r="K20" s="219" t="str">
        <f t="shared" si="5"/>
        <v/>
      </c>
    </row>
    <row r="21" spans="1:1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17" t="str">
        <f t="shared" si="3"/>
        <v/>
      </c>
      <c r="J21" s="216" t="str">
        <f t="shared" si="4"/>
        <v/>
      </c>
      <c r="K21" s="219" t="str">
        <f t="shared" si="5"/>
        <v/>
      </c>
    </row>
    <row r="22" spans="1:1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17" t="str">
        <f t="shared" si="3"/>
        <v/>
      </c>
      <c r="J22" s="216" t="str">
        <f t="shared" si="4"/>
        <v/>
      </c>
      <c r="K22" s="219" t="str">
        <f t="shared" si="5"/>
        <v/>
      </c>
    </row>
    <row r="23" spans="1:1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17" t="str">
        <f t="shared" si="3"/>
        <v/>
      </c>
      <c r="J23" s="216" t="str">
        <f t="shared" si="4"/>
        <v/>
      </c>
      <c r="K23" s="219" t="str">
        <f t="shared" si="5"/>
        <v/>
      </c>
    </row>
    <row r="24" spans="1:1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17" t="str">
        <f t="shared" si="3"/>
        <v/>
      </c>
      <c r="J24" s="216" t="str">
        <f t="shared" si="4"/>
        <v/>
      </c>
      <c r="K24" s="219" t="str">
        <f t="shared" si="5"/>
        <v/>
      </c>
    </row>
    <row r="25" spans="1:1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17" t="str">
        <f t="shared" si="3"/>
        <v/>
      </c>
      <c r="J25" s="216" t="str">
        <f t="shared" si="4"/>
        <v/>
      </c>
      <c r="K25" s="219" t="str">
        <f t="shared" si="5"/>
        <v/>
      </c>
    </row>
    <row r="26" spans="1:1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17" t="str">
        <f t="shared" si="3"/>
        <v/>
      </c>
      <c r="J26" s="216" t="str">
        <f t="shared" si="4"/>
        <v/>
      </c>
      <c r="K26" s="219" t="str">
        <f t="shared" si="5"/>
        <v/>
      </c>
    </row>
    <row r="27" spans="1:1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17" t="str">
        <f t="shared" si="3"/>
        <v/>
      </c>
      <c r="J27" s="216" t="str">
        <f t="shared" si="4"/>
        <v/>
      </c>
      <c r="K27" s="219" t="str">
        <f t="shared" si="5"/>
        <v/>
      </c>
    </row>
    <row r="28" spans="1:1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17" t="str">
        <f t="shared" si="3"/>
        <v/>
      </c>
      <c r="J28" s="216" t="str">
        <f t="shared" si="4"/>
        <v/>
      </c>
      <c r="K28" s="219" t="str">
        <f t="shared" si="5"/>
        <v/>
      </c>
    </row>
    <row r="29" spans="1:1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17" t="str">
        <f t="shared" si="3"/>
        <v/>
      </c>
      <c r="J29" s="216" t="str">
        <f t="shared" si="4"/>
        <v/>
      </c>
      <c r="K29" s="219" t="str">
        <f t="shared" si="5"/>
        <v/>
      </c>
    </row>
    <row r="30" spans="1:1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17" t="str">
        <f t="shared" si="3"/>
        <v/>
      </c>
      <c r="J30" s="216" t="str">
        <f t="shared" si="4"/>
        <v/>
      </c>
      <c r="K30" s="219" t="str">
        <f t="shared" si="5"/>
        <v/>
      </c>
    </row>
    <row r="31" spans="1:1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17" t="str">
        <f t="shared" si="3"/>
        <v/>
      </c>
      <c r="J31" s="216" t="str">
        <f t="shared" si="4"/>
        <v/>
      </c>
      <c r="K31" s="219" t="str">
        <f t="shared" si="5"/>
        <v/>
      </c>
    </row>
    <row r="32" spans="1:1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17" t="str">
        <f t="shared" si="3"/>
        <v/>
      </c>
      <c r="J32" s="216" t="str">
        <f t="shared" si="4"/>
        <v/>
      </c>
      <c r="K32" s="219" t="str">
        <f t="shared" si="5"/>
        <v/>
      </c>
    </row>
    <row r="33" spans="1:1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17" t="str">
        <f t="shared" si="3"/>
        <v/>
      </c>
      <c r="J33" s="216" t="str">
        <f t="shared" si="4"/>
        <v/>
      </c>
      <c r="K33" s="219" t="str">
        <f t="shared" si="5"/>
        <v/>
      </c>
    </row>
    <row r="34" spans="1:1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17" t="str">
        <f t="shared" si="3"/>
        <v/>
      </c>
      <c r="J34" s="216" t="str">
        <f t="shared" si="4"/>
        <v/>
      </c>
      <c r="K34" s="219" t="str">
        <f t="shared" si="5"/>
        <v/>
      </c>
    </row>
    <row r="35" spans="1:1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17" t="str">
        <f t="shared" si="3"/>
        <v/>
      </c>
      <c r="J35" s="216" t="str">
        <f t="shared" si="4"/>
        <v/>
      </c>
      <c r="K35" s="219" t="str">
        <f t="shared" si="5"/>
        <v/>
      </c>
    </row>
    <row r="36" spans="1:1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17" t="str">
        <f t="shared" si="3"/>
        <v/>
      </c>
      <c r="J36" s="216" t="str">
        <f t="shared" si="4"/>
        <v/>
      </c>
      <c r="K36" s="219" t="str">
        <f t="shared" si="5"/>
        <v/>
      </c>
    </row>
    <row r="37" spans="1:11" ht="18" customHeight="1">
      <c r="A37" s="173" t="str">
        <f>IF($D$8="Data Not Entered On Set-Up Worksheet","",IF(OR(VLOOKUP($D$8,County_Lookup,24,FALSE)="",VLOOKUP($D$8,County_Lookup,24,FALSE)=0),"",VLOOKUP($D$8,County_Lookup,24,FALSE)))</f>
        <v/>
      </c>
      <c r="B37" s="215"/>
      <c r="C37" s="227" t="str">
        <f t="shared" ref="C37:C44" si="6">IF($A37="","",IF($J37=0,0,B37/$J37))</f>
        <v/>
      </c>
      <c r="D37" s="215"/>
      <c r="E37" s="227" t="str">
        <f t="shared" ref="E37:E44" si="7">IF($A37="","",IF($J37=0,0,D37/$J37))</f>
        <v/>
      </c>
      <c r="F37" s="215"/>
      <c r="G37" s="227" t="str">
        <f t="shared" ref="G37:G44" si="8">IF($A37="","",IF($J37=0,0,F37/$J37))</f>
        <v/>
      </c>
      <c r="H37" s="215"/>
      <c r="I37" s="227" t="str">
        <f t="shared" ref="I37:I44" si="9">IF($A37="","",IF($J37=0,0,H37/$J37))</f>
        <v/>
      </c>
      <c r="J37" s="216" t="str">
        <f t="shared" ref="J37:J44" si="10">IF($A37="","",SUM(B37,D37,F37,H37))</f>
        <v/>
      </c>
      <c r="K37" s="219" t="str">
        <f t="shared" ref="K37:K44" si="11">IF($A37="","",SUM(C37,E37,G37,I37))</f>
        <v/>
      </c>
    </row>
    <row r="38" spans="1:11" ht="18" customHeight="1">
      <c r="A38" s="173" t="str">
        <f>IF($D$8="Data Not Entered On Set-Up Worksheet","",IF(OR(VLOOKUP($D$8,County_Lookup,25,FALSE)="",VLOOKUP($D$8,County_Lookup,25,FALSE)=0),"",VLOOKUP($D$8,County_Lookup,25,FALSE)))</f>
        <v/>
      </c>
      <c r="B38" s="215"/>
      <c r="C38" s="230" t="str">
        <f t="shared" si="6"/>
        <v/>
      </c>
      <c r="D38" s="215"/>
      <c r="E38" s="230" t="str">
        <f t="shared" si="7"/>
        <v/>
      </c>
      <c r="F38" s="215"/>
      <c r="G38" s="230" t="str">
        <f t="shared" si="8"/>
        <v/>
      </c>
      <c r="H38" s="215"/>
      <c r="I38" s="230" t="str">
        <f t="shared" si="9"/>
        <v/>
      </c>
      <c r="J38" s="216" t="str">
        <f t="shared" si="10"/>
        <v/>
      </c>
      <c r="K38" s="219" t="str">
        <f t="shared" si="11"/>
        <v/>
      </c>
    </row>
    <row r="39" spans="1:11" ht="18" customHeight="1">
      <c r="A39" s="173" t="str">
        <f>IF($D$8="Data Not Entered On Set-Up Worksheet","",IF(OR(VLOOKUP($D$8,County_Lookup,26,FALSE)="",VLOOKUP($D$8,County_Lookup,26,FALSE)=0),"",VLOOKUP($D$8,County_Lookup,26,FALSE)))</f>
        <v/>
      </c>
      <c r="B39" s="215"/>
      <c r="C39" s="231" t="str">
        <f t="shared" si="6"/>
        <v/>
      </c>
      <c r="D39" s="215"/>
      <c r="E39" s="231" t="str">
        <f t="shared" si="7"/>
        <v/>
      </c>
      <c r="F39" s="215"/>
      <c r="G39" s="231" t="str">
        <f t="shared" si="8"/>
        <v/>
      </c>
      <c r="H39" s="215"/>
      <c r="I39" s="231" t="str">
        <f t="shared" si="9"/>
        <v/>
      </c>
      <c r="J39" s="216" t="str">
        <f t="shared" si="10"/>
        <v/>
      </c>
      <c r="K39" s="219" t="str">
        <f t="shared" si="11"/>
        <v/>
      </c>
    </row>
    <row r="40" spans="1:11" ht="18" customHeight="1">
      <c r="A40" s="173" t="str">
        <f>IF($D$8="Data Not Entered On Set-Up Worksheet","",IF(OR(VLOOKUP($D$8,County_Lookup,27,FALSE)="",VLOOKUP($D$8,County_Lookup,27,FALSE)=0),"",VLOOKUP($D$8,County_Lookup,27,FALSE)))</f>
        <v/>
      </c>
      <c r="B40" s="215"/>
      <c r="C40" s="233" t="str">
        <f t="shared" si="6"/>
        <v/>
      </c>
      <c r="D40" s="215"/>
      <c r="E40" s="233" t="str">
        <f t="shared" si="7"/>
        <v/>
      </c>
      <c r="F40" s="215"/>
      <c r="G40" s="233" t="str">
        <f t="shared" si="8"/>
        <v/>
      </c>
      <c r="H40" s="215"/>
      <c r="I40" s="233" t="str">
        <f t="shared" si="9"/>
        <v/>
      </c>
      <c r="J40" s="216" t="str">
        <f t="shared" si="10"/>
        <v/>
      </c>
      <c r="K40" s="219" t="str">
        <f t="shared" si="11"/>
        <v/>
      </c>
    </row>
    <row r="41" spans="1:11" ht="18" customHeight="1">
      <c r="A41" s="173" t="str">
        <f>IF($D$8="Data Not Entered On Set-Up Worksheet","",IF(OR(VLOOKUP($D$8,County_Lookup,28,FALSE)="",VLOOKUP($D$8,County_Lookup,28,FALSE)=0),"",VLOOKUP($D$8,County_Lookup,28,FALSE)))</f>
        <v/>
      </c>
      <c r="B41" s="215"/>
      <c r="C41" s="233" t="str">
        <f t="shared" si="6"/>
        <v/>
      </c>
      <c r="D41" s="215"/>
      <c r="E41" s="233" t="str">
        <f t="shared" si="7"/>
        <v/>
      </c>
      <c r="F41" s="215"/>
      <c r="G41" s="233" t="str">
        <f t="shared" si="8"/>
        <v/>
      </c>
      <c r="H41" s="215"/>
      <c r="I41" s="233" t="str">
        <f t="shared" si="9"/>
        <v/>
      </c>
      <c r="J41" s="216" t="str">
        <f t="shared" si="10"/>
        <v/>
      </c>
      <c r="K41" s="219" t="str">
        <f t="shared" si="11"/>
        <v/>
      </c>
    </row>
    <row r="42" spans="1:11" ht="18" customHeight="1">
      <c r="A42" s="173" t="str">
        <f>IF($D$8="Data Not Entered On Set-Up Worksheet","",IF(OR(VLOOKUP($D$8,County_Lookup,29,FALSE)="",VLOOKUP($D$8,County_Lookup,29,FALSE)=0),"",VLOOKUP($D$8,County_Lookup,29,FALSE)))</f>
        <v/>
      </c>
      <c r="B42" s="215"/>
      <c r="C42" s="233" t="str">
        <f t="shared" si="6"/>
        <v/>
      </c>
      <c r="D42" s="215"/>
      <c r="E42" s="233" t="str">
        <f t="shared" si="7"/>
        <v/>
      </c>
      <c r="F42" s="215"/>
      <c r="G42" s="233" t="str">
        <f t="shared" si="8"/>
        <v/>
      </c>
      <c r="H42" s="215"/>
      <c r="I42" s="233" t="str">
        <f t="shared" si="9"/>
        <v/>
      </c>
      <c r="J42" s="216" t="str">
        <f t="shared" si="10"/>
        <v/>
      </c>
      <c r="K42" s="219" t="str">
        <f t="shared" si="11"/>
        <v/>
      </c>
    </row>
    <row r="43" spans="1:11" ht="18" customHeight="1">
      <c r="A43" s="173" t="str">
        <f>IF($D$8="Data Not Entered On Set-Up Worksheet","",IF(OR(VLOOKUP($D$8,County_Lookup,30,FALSE)="",VLOOKUP($D$8,County_Lookup,30,FALSE)=0),"",VLOOKUP($D$8,County_Lookup,30,FALSE)))</f>
        <v/>
      </c>
      <c r="B43" s="215"/>
      <c r="C43" s="233" t="str">
        <f t="shared" si="6"/>
        <v/>
      </c>
      <c r="D43" s="215"/>
      <c r="E43" s="233" t="str">
        <f t="shared" si="7"/>
        <v/>
      </c>
      <c r="F43" s="215"/>
      <c r="G43" s="233" t="str">
        <f t="shared" si="8"/>
        <v/>
      </c>
      <c r="H43" s="215"/>
      <c r="I43" s="233" t="str">
        <f t="shared" si="9"/>
        <v/>
      </c>
      <c r="J43" s="216" t="str">
        <f t="shared" si="10"/>
        <v/>
      </c>
      <c r="K43" s="219" t="str">
        <f t="shared" si="11"/>
        <v/>
      </c>
    </row>
    <row r="44" spans="1:11" ht="18" customHeight="1">
      <c r="A44" s="173" t="str">
        <f>IF($D$8="Data Not Entered On Set-Up Worksheet","",IF(OR(VLOOKUP($D$8,County_Lookup,31,FALSE)="",VLOOKUP($D$8,County_Lookup,31,FALSE)=0),"",VLOOKUP($D$8,County_Lookup,31,FALSE)))</f>
        <v/>
      </c>
      <c r="B44" s="215"/>
      <c r="C44" s="233" t="str">
        <f t="shared" si="6"/>
        <v/>
      </c>
      <c r="D44" s="215"/>
      <c r="E44" s="233" t="str">
        <f t="shared" si="7"/>
        <v/>
      </c>
      <c r="F44" s="215"/>
      <c r="G44" s="233" t="str">
        <f t="shared" si="8"/>
        <v/>
      </c>
      <c r="H44" s="215"/>
      <c r="I44" s="233" t="str">
        <f t="shared" si="9"/>
        <v/>
      </c>
      <c r="J44" s="216" t="str">
        <f t="shared" si="10"/>
        <v/>
      </c>
      <c r="K44" s="219" t="str">
        <f t="shared" si="11"/>
        <v/>
      </c>
    </row>
    <row r="45" spans="1:11" ht="18" customHeight="1">
      <c r="A45" s="173" t="str">
        <f>IF($D$8="Data Not Entered On Set-Up Worksheet","",IF(OR(VLOOKUP($D$8,County_Lookup,32,FALSE)="",VLOOKUP($D$8,County_Lookup,32,FALSE)=0),"",VLOOKUP($D$8,County_Lookup,32,FALSE)))</f>
        <v/>
      </c>
      <c r="B45" s="215"/>
      <c r="C45" s="217" t="str">
        <f t="shared" si="0"/>
        <v/>
      </c>
      <c r="D45" s="215"/>
      <c r="E45" s="217" t="str">
        <f t="shared" si="1"/>
        <v/>
      </c>
      <c r="F45" s="215"/>
      <c r="G45" s="217" t="str">
        <f t="shared" si="2"/>
        <v/>
      </c>
      <c r="H45" s="215"/>
      <c r="I45" s="217" t="str">
        <f t="shared" si="3"/>
        <v/>
      </c>
      <c r="J45" s="216" t="str">
        <f t="shared" si="4"/>
        <v/>
      </c>
      <c r="K45" s="219" t="str">
        <f t="shared" si="5"/>
        <v/>
      </c>
    </row>
    <row r="46" spans="1:11" ht="18" customHeight="1" thickBot="1">
      <c r="A46" s="174" t="s">
        <v>2</v>
      </c>
      <c r="B46" s="167">
        <f>SUM(B15:B45)</f>
        <v>0</v>
      </c>
      <c r="C46" s="218">
        <f t="shared" si="0"/>
        <v>0</v>
      </c>
      <c r="D46" s="167">
        <f>SUM(D15:D45)</f>
        <v>0</v>
      </c>
      <c r="E46" s="218">
        <f t="shared" si="1"/>
        <v>0</v>
      </c>
      <c r="F46" s="167">
        <f>SUM(F15:F45)</f>
        <v>0</v>
      </c>
      <c r="G46" s="218">
        <f t="shared" si="2"/>
        <v>0</v>
      </c>
      <c r="H46" s="167">
        <f>SUM(H15:H45)</f>
        <v>0</v>
      </c>
      <c r="I46" s="218">
        <f t="shared" si="3"/>
        <v>0</v>
      </c>
      <c r="J46" s="167">
        <f t="shared" si="4"/>
        <v>0</v>
      </c>
      <c r="K46" s="220">
        <f t="shared" si="5"/>
        <v>0</v>
      </c>
    </row>
    <row r="47" spans="1:11" ht="13.8" thickBot="1"/>
    <row r="48" spans="1:11" ht="26.1" customHeight="1" thickBot="1">
      <c r="B48" s="159" t="s">
        <v>323</v>
      </c>
      <c r="C48" s="208"/>
      <c r="D48" s="208"/>
      <c r="E48" s="208"/>
      <c r="F48" s="208"/>
      <c r="G48" s="208"/>
      <c r="H48" s="208"/>
      <c r="I48" s="208"/>
      <c r="J48" s="208"/>
      <c r="K48" s="211"/>
    </row>
    <row r="49" spans="1:11" s="44" customFormat="1" ht="26.1" customHeight="1" thickBot="1">
      <c r="A49" s="37"/>
      <c r="B49" s="159" t="s">
        <v>14</v>
      </c>
      <c r="C49" s="211"/>
      <c r="D49" s="212" t="s">
        <v>15</v>
      </c>
      <c r="E49" s="161"/>
      <c r="F49" s="213" t="s">
        <v>16</v>
      </c>
      <c r="G49" s="214"/>
      <c r="H49" s="208" t="s">
        <v>17</v>
      </c>
      <c r="I49" s="161"/>
      <c r="J49" s="159" t="s">
        <v>2</v>
      </c>
      <c r="K49" s="161"/>
    </row>
    <row r="50" spans="1:11" ht="20.100000000000001" customHeight="1">
      <c r="A50" s="171" t="s">
        <v>193</v>
      </c>
      <c r="B50" s="162" t="s">
        <v>7</v>
      </c>
      <c r="C50" s="210" t="s">
        <v>6</v>
      </c>
      <c r="D50" s="209" t="s">
        <v>7</v>
      </c>
      <c r="E50" s="209" t="s">
        <v>6</v>
      </c>
      <c r="F50" s="162" t="s">
        <v>7</v>
      </c>
      <c r="G50" s="210" t="s">
        <v>6</v>
      </c>
      <c r="H50" s="209" t="s">
        <v>7</v>
      </c>
      <c r="I50" s="209" t="s">
        <v>6</v>
      </c>
      <c r="J50" s="162" t="s">
        <v>7</v>
      </c>
      <c r="K50" s="210" t="s">
        <v>6</v>
      </c>
    </row>
    <row r="51" spans="1:11" ht="18" customHeight="1">
      <c r="A51" s="172" t="str">
        <f>IF($D$8="Data Not Entered On Set-Up Worksheet","",IF(OR(VLOOKUP($D$8,County_Lookup,2,FALSE)="",VLOOKUP($D$8,County_Lookup,2,FALSE)=0),"",VLOOKUP($D$8,County_Lookup,2,FALSE)))</f>
        <v/>
      </c>
      <c r="B51" s="215"/>
      <c r="C51" s="217" t="str">
        <f t="shared" ref="C51:C82" si="12">IF($A51="","",IF($J51=0,0,B51/$J51))</f>
        <v/>
      </c>
      <c r="D51" s="215"/>
      <c r="E51" s="217" t="str">
        <f t="shared" ref="E51:E82" si="13">IF($A51="","",IF($J51=0,0,D51/$J51))</f>
        <v/>
      </c>
      <c r="F51" s="215"/>
      <c r="G51" s="217" t="str">
        <f t="shared" ref="G51:G82" si="14">IF($A51="","",IF($J51=0,0,F51/$J51))</f>
        <v/>
      </c>
      <c r="H51" s="215"/>
      <c r="I51" s="217" t="str">
        <f t="shared" ref="I51:I82" si="15">IF($A51="","",IF($J51=0,0,H51/$J51))</f>
        <v/>
      </c>
      <c r="J51" s="216" t="str">
        <f t="shared" ref="J51:J82" si="16">IF($A51="","",SUM(B51,D51,F51,H51))</f>
        <v/>
      </c>
      <c r="K51" s="219" t="str">
        <f t="shared" ref="K51:K82" si="17">IF($A51="","",SUM(C51,E51,G51,I51))</f>
        <v/>
      </c>
    </row>
    <row r="52" spans="1:11" ht="18" customHeight="1">
      <c r="A52" s="173" t="str">
        <f>IF($D$8="Data Not Entered On Set-Up Worksheet","",IF(OR(VLOOKUP($D$8,County_Lookup,3,FALSE)="",VLOOKUP($D$8,County_Lookup,3,FALSE)=0),"",VLOOKUP($D$8,County_Lookup,3,FALSE)))</f>
        <v/>
      </c>
      <c r="B52" s="215"/>
      <c r="C52" s="217" t="str">
        <f t="shared" si="12"/>
        <v/>
      </c>
      <c r="D52" s="215"/>
      <c r="E52" s="217" t="str">
        <f t="shared" si="13"/>
        <v/>
      </c>
      <c r="F52" s="215"/>
      <c r="G52" s="217" t="str">
        <f t="shared" si="14"/>
        <v/>
      </c>
      <c r="H52" s="215"/>
      <c r="I52" s="217" t="str">
        <f t="shared" si="15"/>
        <v/>
      </c>
      <c r="J52" s="216" t="str">
        <f t="shared" si="16"/>
        <v/>
      </c>
      <c r="K52" s="219" t="str">
        <f t="shared" si="17"/>
        <v/>
      </c>
    </row>
    <row r="53" spans="1:11" ht="18" customHeight="1">
      <c r="A53" s="173" t="str">
        <f>IF($D$8="Data Not Entered On Set-Up Worksheet","",IF(OR(VLOOKUP($D$8,County_Lookup,4,FALSE)="",VLOOKUP($D$8,County_Lookup,4,FALSE)=0),"",VLOOKUP($D$8,County_Lookup,4,FALSE)))</f>
        <v/>
      </c>
      <c r="B53" s="215"/>
      <c r="C53" s="217" t="str">
        <f t="shared" si="12"/>
        <v/>
      </c>
      <c r="D53" s="215"/>
      <c r="E53" s="217" t="str">
        <f t="shared" si="13"/>
        <v/>
      </c>
      <c r="F53" s="215"/>
      <c r="G53" s="217" t="str">
        <f t="shared" si="14"/>
        <v/>
      </c>
      <c r="H53" s="215"/>
      <c r="I53" s="217" t="str">
        <f t="shared" si="15"/>
        <v/>
      </c>
      <c r="J53" s="216" t="str">
        <f t="shared" si="16"/>
        <v/>
      </c>
      <c r="K53" s="219" t="str">
        <f t="shared" si="17"/>
        <v/>
      </c>
    </row>
    <row r="54" spans="1:11" ht="18" customHeight="1">
      <c r="A54" s="173" t="str">
        <f>IF($D$8="Data Not Entered On Set-Up Worksheet","",IF(OR(VLOOKUP($D$8,County_Lookup,5,FALSE)="",VLOOKUP($D$8,County_Lookup,5,FALSE)=0),"",VLOOKUP($D$8,County_Lookup,5,FALSE)))</f>
        <v/>
      </c>
      <c r="B54" s="215"/>
      <c r="C54" s="217" t="str">
        <f t="shared" si="12"/>
        <v/>
      </c>
      <c r="D54" s="215"/>
      <c r="E54" s="217" t="str">
        <f t="shared" si="13"/>
        <v/>
      </c>
      <c r="F54" s="215"/>
      <c r="G54" s="217" t="str">
        <f t="shared" si="14"/>
        <v/>
      </c>
      <c r="H54" s="215"/>
      <c r="I54" s="217" t="str">
        <f t="shared" si="15"/>
        <v/>
      </c>
      <c r="J54" s="216" t="str">
        <f t="shared" si="16"/>
        <v/>
      </c>
      <c r="K54" s="219" t="str">
        <f t="shared" si="17"/>
        <v/>
      </c>
    </row>
    <row r="55" spans="1:11" ht="18" customHeight="1">
      <c r="A55" s="173" t="str">
        <f>IF($D$8="Data Not Entered On Set-Up Worksheet","",IF(OR(VLOOKUP($D$8,County_Lookup,6,FALSE)="",VLOOKUP($D$8,County_Lookup,6,FALSE)=0),"",VLOOKUP($D$8,County_Lookup,6,FALSE)))</f>
        <v/>
      </c>
      <c r="B55" s="215"/>
      <c r="C55" s="217" t="str">
        <f t="shared" si="12"/>
        <v/>
      </c>
      <c r="D55" s="215"/>
      <c r="E55" s="217" t="str">
        <f t="shared" si="13"/>
        <v/>
      </c>
      <c r="F55" s="215"/>
      <c r="G55" s="217" t="str">
        <f t="shared" si="14"/>
        <v/>
      </c>
      <c r="H55" s="215"/>
      <c r="I55" s="217" t="str">
        <f t="shared" si="15"/>
        <v/>
      </c>
      <c r="J55" s="216" t="str">
        <f t="shared" si="16"/>
        <v/>
      </c>
      <c r="K55" s="219" t="str">
        <f t="shared" si="17"/>
        <v/>
      </c>
    </row>
    <row r="56" spans="1:11" ht="18" customHeight="1">
      <c r="A56" s="173" t="str">
        <f>IF($D$8="Data Not Entered On Set-Up Worksheet","",IF(OR(VLOOKUP($D$8,County_Lookup,7,FALSE)="",VLOOKUP($D$8,County_Lookup,7,FALSE)=0),"",VLOOKUP($D$8,County_Lookup,7,FALSE)))</f>
        <v/>
      </c>
      <c r="B56" s="215"/>
      <c r="C56" s="217" t="str">
        <f t="shared" si="12"/>
        <v/>
      </c>
      <c r="D56" s="215"/>
      <c r="E56" s="217" t="str">
        <f t="shared" si="13"/>
        <v/>
      </c>
      <c r="F56" s="215"/>
      <c r="G56" s="217" t="str">
        <f t="shared" si="14"/>
        <v/>
      </c>
      <c r="H56" s="215"/>
      <c r="I56" s="217" t="str">
        <f t="shared" si="15"/>
        <v/>
      </c>
      <c r="J56" s="216" t="str">
        <f t="shared" si="16"/>
        <v/>
      </c>
      <c r="K56" s="219" t="str">
        <f t="shared" si="17"/>
        <v/>
      </c>
    </row>
    <row r="57" spans="1:11" ht="18" customHeight="1">
      <c r="A57" s="172" t="str">
        <f>IF($D$8="Data Not Entered On Set-Up Worksheet","",IF(OR(VLOOKUP($D$8,County_Lookup,8,FALSE)="",VLOOKUP($D$8,County_Lookup,8,FALSE)=0),"",VLOOKUP($D$8,County_Lookup,8,FALSE)))</f>
        <v/>
      </c>
      <c r="B57" s="215"/>
      <c r="C57" s="217" t="str">
        <f t="shared" si="12"/>
        <v/>
      </c>
      <c r="D57" s="215"/>
      <c r="E57" s="217" t="str">
        <f t="shared" si="13"/>
        <v/>
      </c>
      <c r="F57" s="215"/>
      <c r="G57" s="217" t="str">
        <f t="shared" si="14"/>
        <v/>
      </c>
      <c r="H57" s="215"/>
      <c r="I57" s="217" t="str">
        <f t="shared" si="15"/>
        <v/>
      </c>
      <c r="J57" s="216" t="str">
        <f t="shared" si="16"/>
        <v/>
      </c>
      <c r="K57" s="219" t="str">
        <f t="shared" si="17"/>
        <v/>
      </c>
    </row>
    <row r="58" spans="1:11" ht="18" customHeight="1">
      <c r="A58" s="173" t="str">
        <f>IF($D$8="Data Not Entered On Set-Up Worksheet","",IF(OR(VLOOKUP($D$8,County_Lookup,9,FALSE)="",VLOOKUP($D$8,County_Lookup,9,FALSE)=0),"",VLOOKUP($D$8,County_Lookup,9,FALSE)))</f>
        <v/>
      </c>
      <c r="B58" s="215"/>
      <c r="C58" s="217" t="str">
        <f t="shared" si="12"/>
        <v/>
      </c>
      <c r="D58" s="215"/>
      <c r="E58" s="217" t="str">
        <f t="shared" si="13"/>
        <v/>
      </c>
      <c r="F58" s="215"/>
      <c r="G58" s="217" t="str">
        <f t="shared" si="14"/>
        <v/>
      </c>
      <c r="H58" s="215"/>
      <c r="I58" s="217" t="str">
        <f t="shared" si="15"/>
        <v/>
      </c>
      <c r="J58" s="216" t="str">
        <f t="shared" si="16"/>
        <v/>
      </c>
      <c r="K58" s="219" t="str">
        <f t="shared" si="17"/>
        <v/>
      </c>
    </row>
    <row r="59" spans="1:11" ht="18" customHeight="1">
      <c r="A59" s="173" t="str">
        <f>IF($D$8="Data Not Entered On Set-Up Worksheet","",IF(OR(VLOOKUP($D$8,County_Lookup,10,FALSE)="",VLOOKUP($D$8,County_Lookup,10,FALSE)=0),"",VLOOKUP($D$8,County_Lookup,10,FALSE)))</f>
        <v/>
      </c>
      <c r="B59" s="215"/>
      <c r="C59" s="217" t="str">
        <f t="shared" si="12"/>
        <v/>
      </c>
      <c r="D59" s="215"/>
      <c r="E59" s="217" t="str">
        <f t="shared" si="13"/>
        <v/>
      </c>
      <c r="F59" s="215"/>
      <c r="G59" s="217" t="str">
        <f t="shared" si="14"/>
        <v/>
      </c>
      <c r="H59" s="215"/>
      <c r="I59" s="217" t="str">
        <f t="shared" si="15"/>
        <v/>
      </c>
      <c r="J59" s="216" t="str">
        <f t="shared" si="16"/>
        <v/>
      </c>
      <c r="K59" s="219" t="str">
        <f t="shared" si="17"/>
        <v/>
      </c>
    </row>
    <row r="60" spans="1:11" ht="18" customHeight="1">
      <c r="A60" s="173" t="str">
        <f>IF($D$8="Data Not Entered On Set-Up Worksheet","",IF(OR(VLOOKUP($D$8,County_Lookup,11,FALSE)="",VLOOKUP($D$8,County_Lookup,11,FALSE)=0),"",VLOOKUP($D$8,County_Lookup,11,FALSE)))</f>
        <v/>
      </c>
      <c r="B60" s="215"/>
      <c r="C60" s="217" t="str">
        <f t="shared" si="12"/>
        <v/>
      </c>
      <c r="D60" s="215"/>
      <c r="E60" s="217" t="str">
        <f t="shared" si="13"/>
        <v/>
      </c>
      <c r="F60" s="215"/>
      <c r="G60" s="217" t="str">
        <f t="shared" si="14"/>
        <v/>
      </c>
      <c r="H60" s="215"/>
      <c r="I60" s="217" t="str">
        <f t="shared" si="15"/>
        <v/>
      </c>
      <c r="J60" s="216" t="str">
        <f t="shared" si="16"/>
        <v/>
      </c>
      <c r="K60" s="219" t="str">
        <f t="shared" si="17"/>
        <v/>
      </c>
    </row>
    <row r="61" spans="1:11" ht="18" customHeight="1">
      <c r="A61" s="173" t="str">
        <f>IF($D$8="Data Not Entered On Set-Up Worksheet","",IF(OR(VLOOKUP($D$8,County_Lookup,12,FALSE)="",VLOOKUP($D$8,County_Lookup,12,FALSE)=0),"",VLOOKUP($D$8,County_Lookup,12,FALSE)))</f>
        <v/>
      </c>
      <c r="B61" s="215"/>
      <c r="C61" s="217" t="str">
        <f t="shared" si="12"/>
        <v/>
      </c>
      <c r="D61" s="215"/>
      <c r="E61" s="217" t="str">
        <f t="shared" si="13"/>
        <v/>
      </c>
      <c r="F61" s="215"/>
      <c r="G61" s="217" t="str">
        <f t="shared" si="14"/>
        <v/>
      </c>
      <c r="H61" s="215"/>
      <c r="I61" s="217" t="str">
        <f t="shared" si="15"/>
        <v/>
      </c>
      <c r="J61" s="216" t="str">
        <f t="shared" si="16"/>
        <v/>
      </c>
      <c r="K61" s="219" t="str">
        <f t="shared" si="17"/>
        <v/>
      </c>
    </row>
    <row r="62" spans="1:11" ht="18" customHeight="1">
      <c r="A62" s="173" t="str">
        <f>IF($D$8="Data Not Entered On Set-Up Worksheet","",IF(OR(VLOOKUP($D$8,County_Lookup,13,FALSE)="",VLOOKUP($D$8,County_Lookup,13,FALSE)=0),"",VLOOKUP($D$8,County_Lookup,13,FALSE)))</f>
        <v/>
      </c>
      <c r="B62" s="215"/>
      <c r="C62" s="217" t="str">
        <f t="shared" si="12"/>
        <v/>
      </c>
      <c r="D62" s="215"/>
      <c r="E62" s="217" t="str">
        <f t="shared" si="13"/>
        <v/>
      </c>
      <c r="F62" s="215"/>
      <c r="G62" s="217" t="str">
        <f t="shared" si="14"/>
        <v/>
      </c>
      <c r="H62" s="215"/>
      <c r="I62" s="217" t="str">
        <f t="shared" si="15"/>
        <v/>
      </c>
      <c r="J62" s="216" t="str">
        <f t="shared" si="16"/>
        <v/>
      </c>
      <c r="K62" s="219" t="str">
        <f t="shared" si="17"/>
        <v/>
      </c>
    </row>
    <row r="63" spans="1:11" ht="18" customHeight="1">
      <c r="A63" s="173" t="str">
        <f>IF($D$8="Data Not Entered On Set-Up Worksheet","",IF(OR(VLOOKUP($D$8,County_Lookup,14,FALSE)="",VLOOKUP($D$8,County_Lookup,14,FALSE)=0),"",VLOOKUP($D$8,County_Lookup,14,FALSE)))</f>
        <v/>
      </c>
      <c r="B63" s="215"/>
      <c r="C63" s="217" t="str">
        <f t="shared" si="12"/>
        <v/>
      </c>
      <c r="D63" s="215"/>
      <c r="E63" s="217" t="str">
        <f t="shared" si="13"/>
        <v/>
      </c>
      <c r="F63" s="215"/>
      <c r="G63" s="217" t="str">
        <f t="shared" si="14"/>
        <v/>
      </c>
      <c r="H63" s="215"/>
      <c r="I63" s="217" t="str">
        <f t="shared" si="15"/>
        <v/>
      </c>
      <c r="J63" s="216" t="str">
        <f t="shared" si="16"/>
        <v/>
      </c>
      <c r="K63" s="219" t="str">
        <f t="shared" si="17"/>
        <v/>
      </c>
    </row>
    <row r="64" spans="1:11" ht="18" customHeight="1">
      <c r="A64" s="172" t="str">
        <f>IF($D$8="Data Not Entered On Set-Up Worksheet","",IF(OR(VLOOKUP($D$8,County_Lookup,15,FALSE)="",VLOOKUP($D$8,County_Lookup,15,FALSE)=0),"",VLOOKUP($D$8,County_Lookup,15,FALSE)))</f>
        <v/>
      </c>
      <c r="B64" s="215"/>
      <c r="C64" s="217" t="str">
        <f t="shared" si="12"/>
        <v/>
      </c>
      <c r="D64" s="215"/>
      <c r="E64" s="217" t="str">
        <f t="shared" si="13"/>
        <v/>
      </c>
      <c r="F64" s="215"/>
      <c r="G64" s="217" t="str">
        <f t="shared" si="14"/>
        <v/>
      </c>
      <c r="H64" s="215"/>
      <c r="I64" s="217" t="str">
        <f t="shared" si="15"/>
        <v/>
      </c>
      <c r="J64" s="216" t="str">
        <f t="shared" si="16"/>
        <v/>
      </c>
      <c r="K64" s="219" t="str">
        <f t="shared" si="17"/>
        <v/>
      </c>
    </row>
    <row r="65" spans="1:11" ht="18" customHeight="1">
      <c r="A65" s="173" t="str">
        <f>IF($D$8="Data Not Entered On Set-Up Worksheet","",IF(OR(VLOOKUP($D$8,County_Lookup,16,FALSE)="",VLOOKUP($D$8,County_Lookup,16,FALSE)=0),"",VLOOKUP($D$8,County_Lookup,16,FALSE)))</f>
        <v/>
      </c>
      <c r="B65" s="215"/>
      <c r="C65" s="217" t="str">
        <f t="shared" si="12"/>
        <v/>
      </c>
      <c r="D65" s="215"/>
      <c r="E65" s="217" t="str">
        <f t="shared" si="13"/>
        <v/>
      </c>
      <c r="F65" s="215"/>
      <c r="G65" s="217" t="str">
        <f t="shared" si="14"/>
        <v/>
      </c>
      <c r="H65" s="215"/>
      <c r="I65" s="217" t="str">
        <f t="shared" si="15"/>
        <v/>
      </c>
      <c r="J65" s="216" t="str">
        <f t="shared" si="16"/>
        <v/>
      </c>
      <c r="K65" s="219" t="str">
        <f t="shared" si="17"/>
        <v/>
      </c>
    </row>
    <row r="66" spans="1:11" ht="18" customHeight="1">
      <c r="A66" s="173" t="str">
        <f>IF($D$8="Data Not Entered On Set-Up Worksheet","",IF(OR(VLOOKUP($D$8,County_Lookup,17,FALSE)="",VLOOKUP($D$8,County_Lookup,17,FALSE)=0),"",VLOOKUP($D$8,County_Lookup,17,FALSE)))</f>
        <v/>
      </c>
      <c r="B66" s="215"/>
      <c r="C66" s="217" t="str">
        <f t="shared" si="12"/>
        <v/>
      </c>
      <c r="D66" s="215"/>
      <c r="E66" s="217" t="str">
        <f t="shared" si="13"/>
        <v/>
      </c>
      <c r="F66" s="215"/>
      <c r="G66" s="217" t="str">
        <f t="shared" si="14"/>
        <v/>
      </c>
      <c r="H66" s="215"/>
      <c r="I66" s="217" t="str">
        <f t="shared" si="15"/>
        <v/>
      </c>
      <c r="J66" s="216" t="str">
        <f t="shared" si="16"/>
        <v/>
      </c>
      <c r="K66" s="219" t="str">
        <f t="shared" si="17"/>
        <v/>
      </c>
    </row>
    <row r="67" spans="1:11" ht="18" customHeight="1">
      <c r="A67" s="173" t="str">
        <f>IF($D$8="Data Not Entered On Set-Up Worksheet","",IF(OR(VLOOKUP($D$8,County_Lookup,18,FALSE)="",VLOOKUP($D$8,County_Lookup,18,FALSE)=0),"",VLOOKUP($D$8,County_Lookup,18,FALSE)))</f>
        <v/>
      </c>
      <c r="B67" s="215"/>
      <c r="C67" s="217" t="str">
        <f t="shared" si="12"/>
        <v/>
      </c>
      <c r="D67" s="215"/>
      <c r="E67" s="217" t="str">
        <f t="shared" si="13"/>
        <v/>
      </c>
      <c r="F67" s="215"/>
      <c r="G67" s="217" t="str">
        <f t="shared" si="14"/>
        <v/>
      </c>
      <c r="H67" s="215"/>
      <c r="I67" s="217" t="str">
        <f t="shared" si="15"/>
        <v/>
      </c>
      <c r="J67" s="216" t="str">
        <f t="shared" si="16"/>
        <v/>
      </c>
      <c r="K67" s="219" t="str">
        <f t="shared" si="17"/>
        <v/>
      </c>
    </row>
    <row r="68" spans="1:11" ht="18" customHeight="1">
      <c r="A68" s="173" t="str">
        <f>IF($D$8="Data Not Entered On Set-Up Worksheet","",IF(OR(VLOOKUP($D$8,County_Lookup,19,FALSE)="",VLOOKUP($D$8,County_Lookup,19,FALSE)=0),"",VLOOKUP($D$8,County_Lookup,19,FALSE)))</f>
        <v/>
      </c>
      <c r="B68" s="215"/>
      <c r="C68" s="217" t="str">
        <f t="shared" si="12"/>
        <v/>
      </c>
      <c r="D68" s="215"/>
      <c r="E68" s="217" t="str">
        <f t="shared" si="13"/>
        <v/>
      </c>
      <c r="F68" s="215"/>
      <c r="G68" s="217" t="str">
        <f t="shared" si="14"/>
        <v/>
      </c>
      <c r="H68" s="215"/>
      <c r="I68" s="217" t="str">
        <f t="shared" si="15"/>
        <v/>
      </c>
      <c r="J68" s="216" t="str">
        <f t="shared" si="16"/>
        <v/>
      </c>
      <c r="K68" s="219" t="str">
        <f t="shared" si="17"/>
        <v/>
      </c>
    </row>
    <row r="69" spans="1:11" ht="18" customHeight="1">
      <c r="A69" s="173" t="str">
        <f>IF($D$8="Data Not Entered On Set-Up Worksheet","",IF(OR(VLOOKUP($D$8,County_Lookup,20,FALSE)="",VLOOKUP($D$8,County_Lookup,20,FALSE)=0),"",VLOOKUP($D$8,County_Lookup,20,FALSE)))</f>
        <v/>
      </c>
      <c r="B69" s="215"/>
      <c r="C69" s="217" t="str">
        <f t="shared" si="12"/>
        <v/>
      </c>
      <c r="D69" s="215"/>
      <c r="E69" s="217" t="str">
        <f t="shared" si="13"/>
        <v/>
      </c>
      <c r="F69" s="215"/>
      <c r="G69" s="217" t="str">
        <f t="shared" si="14"/>
        <v/>
      </c>
      <c r="H69" s="215"/>
      <c r="I69" s="217" t="str">
        <f t="shared" si="15"/>
        <v/>
      </c>
      <c r="J69" s="216" t="str">
        <f t="shared" si="16"/>
        <v/>
      </c>
      <c r="K69" s="219" t="str">
        <f t="shared" si="17"/>
        <v/>
      </c>
    </row>
    <row r="70" spans="1:11" ht="18" customHeight="1">
      <c r="A70" s="173" t="str">
        <f>IF($D$8="Data Not Entered On Set-Up Worksheet","",IF(OR(VLOOKUP($D$8,County_Lookup,21,FALSE)="",VLOOKUP($D$8,County_Lookup,21,FALSE)=0),"",VLOOKUP($D$8,County_Lookup,21,FALSE)))</f>
        <v/>
      </c>
      <c r="B70" s="215"/>
      <c r="C70" s="217" t="str">
        <f t="shared" si="12"/>
        <v/>
      </c>
      <c r="D70" s="215"/>
      <c r="E70" s="217" t="str">
        <f t="shared" si="13"/>
        <v/>
      </c>
      <c r="F70" s="215"/>
      <c r="G70" s="217" t="str">
        <f t="shared" si="14"/>
        <v/>
      </c>
      <c r="H70" s="215"/>
      <c r="I70" s="217" t="str">
        <f t="shared" si="15"/>
        <v/>
      </c>
      <c r="J70" s="216" t="str">
        <f t="shared" si="16"/>
        <v/>
      </c>
      <c r="K70" s="219" t="str">
        <f t="shared" si="17"/>
        <v/>
      </c>
    </row>
    <row r="71" spans="1:11" ht="18" customHeight="1">
      <c r="A71" s="172" t="str">
        <f>IF($D$8="Data Not Entered On Set-Up Worksheet","",IF(OR(VLOOKUP($D$8,County_Lookup,22,FALSE)="",VLOOKUP($D$8,County_Lookup,22,FALSE)=0),"",VLOOKUP($D$8,County_Lookup,22,FALSE)))</f>
        <v/>
      </c>
      <c r="B71" s="215"/>
      <c r="C71" s="217" t="str">
        <f t="shared" si="12"/>
        <v/>
      </c>
      <c r="D71" s="215"/>
      <c r="E71" s="217" t="str">
        <f t="shared" si="13"/>
        <v/>
      </c>
      <c r="F71" s="215"/>
      <c r="G71" s="217" t="str">
        <f t="shared" si="14"/>
        <v/>
      </c>
      <c r="H71" s="215"/>
      <c r="I71" s="217" t="str">
        <f t="shared" si="15"/>
        <v/>
      </c>
      <c r="J71" s="216" t="str">
        <f t="shared" si="16"/>
        <v/>
      </c>
      <c r="K71" s="219" t="str">
        <f t="shared" si="17"/>
        <v/>
      </c>
    </row>
    <row r="72" spans="1:11" ht="18" customHeight="1">
      <c r="A72" s="173" t="str">
        <f>IF($D$8="Data Not Entered On Set-Up Worksheet","",IF(OR(VLOOKUP($D$8,County_Lookup,23,FALSE)="",VLOOKUP($D$8,County_Lookup,23,FALSE)=0),"",VLOOKUP($D$8,County_Lookup,23,FALSE)))</f>
        <v/>
      </c>
      <c r="B72" s="215"/>
      <c r="C72" s="217" t="str">
        <f t="shared" si="12"/>
        <v/>
      </c>
      <c r="D72" s="215"/>
      <c r="E72" s="217" t="str">
        <f t="shared" si="13"/>
        <v/>
      </c>
      <c r="F72" s="215"/>
      <c r="G72" s="217" t="str">
        <f t="shared" si="14"/>
        <v/>
      </c>
      <c r="H72" s="215"/>
      <c r="I72" s="217" t="str">
        <f t="shared" si="15"/>
        <v/>
      </c>
      <c r="J72" s="216" t="str">
        <f t="shared" si="16"/>
        <v/>
      </c>
      <c r="K72" s="219" t="str">
        <f t="shared" si="17"/>
        <v/>
      </c>
    </row>
    <row r="73" spans="1:11" ht="18" customHeight="1">
      <c r="A73" s="173" t="str">
        <f>IF($D$8="Data Not Entered On Set-Up Worksheet","",IF(OR(VLOOKUP($D$8,County_Lookup,24,FALSE)="",VLOOKUP($D$8,County_Lookup,24,FALSE)=0),"",VLOOKUP($D$8,County_Lookup,24,FALSE)))</f>
        <v/>
      </c>
      <c r="B73" s="215"/>
      <c r="C73" s="227" t="str">
        <f t="shared" ref="C73:C80" si="18">IF($A73="","",IF($J73=0,0,B73/$J73))</f>
        <v/>
      </c>
      <c r="D73" s="215"/>
      <c r="E73" s="227" t="str">
        <f t="shared" ref="E73:E80" si="19">IF($A73="","",IF($J73=0,0,D73/$J73))</f>
        <v/>
      </c>
      <c r="F73" s="215"/>
      <c r="G73" s="227" t="str">
        <f t="shared" ref="G73:G80" si="20">IF($A73="","",IF($J73=0,0,F73/$J73))</f>
        <v/>
      </c>
      <c r="H73" s="215"/>
      <c r="I73" s="227" t="str">
        <f t="shared" ref="I73:I80" si="21">IF($A73="","",IF($J73=0,0,H73/$J73))</f>
        <v/>
      </c>
      <c r="J73" s="216" t="str">
        <f t="shared" ref="J73:J80" si="22">IF($A73="","",SUM(B73,D73,F73,H73))</f>
        <v/>
      </c>
      <c r="K73" s="219" t="str">
        <f t="shared" ref="K73:K80" si="23">IF($A73="","",SUM(C73,E73,G73,I73))</f>
        <v/>
      </c>
    </row>
    <row r="74" spans="1:11" ht="18" customHeight="1">
      <c r="A74" s="173" t="str">
        <f>IF($D$8="Data Not Entered On Set-Up Worksheet","",IF(OR(VLOOKUP($D$8,County_Lookup,25,FALSE)="",VLOOKUP($D$8,County_Lookup,25,FALSE)=0),"",VLOOKUP($D$8,County_Lookup,25,FALSE)))</f>
        <v/>
      </c>
      <c r="B74" s="215"/>
      <c r="C74" s="230" t="str">
        <f t="shared" si="18"/>
        <v/>
      </c>
      <c r="D74" s="215"/>
      <c r="E74" s="230" t="str">
        <f t="shared" si="19"/>
        <v/>
      </c>
      <c r="F74" s="215"/>
      <c r="G74" s="230" t="str">
        <f t="shared" si="20"/>
        <v/>
      </c>
      <c r="H74" s="215"/>
      <c r="I74" s="230" t="str">
        <f t="shared" si="21"/>
        <v/>
      </c>
      <c r="J74" s="216" t="str">
        <f t="shared" si="22"/>
        <v/>
      </c>
      <c r="K74" s="219" t="str">
        <f t="shared" si="23"/>
        <v/>
      </c>
    </row>
    <row r="75" spans="1:11" ht="18" customHeight="1">
      <c r="A75" s="173" t="str">
        <f>IF($D$8="Data Not Entered On Set-Up Worksheet","",IF(OR(VLOOKUP($D$8,County_Lookup,26,FALSE)="",VLOOKUP($D$8,County_Lookup,26,FALSE)=0),"",VLOOKUP($D$8,County_Lookup,26,FALSE)))</f>
        <v/>
      </c>
      <c r="B75" s="215"/>
      <c r="C75" s="231" t="str">
        <f t="shared" si="18"/>
        <v/>
      </c>
      <c r="D75" s="215"/>
      <c r="E75" s="231" t="str">
        <f t="shared" si="19"/>
        <v/>
      </c>
      <c r="F75" s="215"/>
      <c r="G75" s="231" t="str">
        <f t="shared" si="20"/>
        <v/>
      </c>
      <c r="H75" s="215"/>
      <c r="I75" s="231" t="str">
        <f t="shared" si="21"/>
        <v/>
      </c>
      <c r="J75" s="216" t="str">
        <f t="shared" si="22"/>
        <v/>
      </c>
      <c r="K75" s="219" t="str">
        <f t="shared" si="23"/>
        <v/>
      </c>
    </row>
    <row r="76" spans="1:11" ht="18" customHeight="1">
      <c r="A76" s="173" t="str">
        <f>IF($D$8="Data Not Entered On Set-Up Worksheet","",IF(OR(VLOOKUP($D$8,County_Lookup,27,FALSE)="",VLOOKUP($D$8,County_Lookup,27,FALSE)=0),"",VLOOKUP($D$8,County_Lookup,27,FALSE)))</f>
        <v/>
      </c>
      <c r="B76" s="215"/>
      <c r="C76" s="233" t="str">
        <f t="shared" si="18"/>
        <v/>
      </c>
      <c r="D76" s="215"/>
      <c r="E76" s="233" t="str">
        <f t="shared" si="19"/>
        <v/>
      </c>
      <c r="F76" s="215"/>
      <c r="G76" s="233" t="str">
        <f t="shared" si="20"/>
        <v/>
      </c>
      <c r="H76" s="215"/>
      <c r="I76" s="233" t="str">
        <f t="shared" si="21"/>
        <v/>
      </c>
      <c r="J76" s="216" t="str">
        <f t="shared" si="22"/>
        <v/>
      </c>
      <c r="K76" s="219" t="str">
        <f t="shared" si="23"/>
        <v/>
      </c>
    </row>
    <row r="77" spans="1:11" ht="18" customHeight="1">
      <c r="A77" s="173" t="str">
        <f>IF($D$8="Data Not Entered On Set-Up Worksheet","",IF(OR(VLOOKUP($D$8,County_Lookup,28,FALSE)="",VLOOKUP($D$8,County_Lookup,28,FALSE)=0),"",VLOOKUP($D$8,County_Lookup,28,FALSE)))</f>
        <v/>
      </c>
      <c r="B77" s="215"/>
      <c r="C77" s="233" t="str">
        <f t="shared" si="18"/>
        <v/>
      </c>
      <c r="D77" s="215"/>
      <c r="E77" s="233" t="str">
        <f t="shared" si="19"/>
        <v/>
      </c>
      <c r="F77" s="215"/>
      <c r="G77" s="233" t="str">
        <f t="shared" si="20"/>
        <v/>
      </c>
      <c r="H77" s="215"/>
      <c r="I77" s="233" t="str">
        <f t="shared" si="21"/>
        <v/>
      </c>
      <c r="J77" s="216" t="str">
        <f t="shared" si="22"/>
        <v/>
      </c>
      <c r="K77" s="219" t="str">
        <f t="shared" si="23"/>
        <v/>
      </c>
    </row>
    <row r="78" spans="1:11" ht="18" customHeight="1">
      <c r="A78" s="173" t="str">
        <f>IF($D$8="Data Not Entered On Set-Up Worksheet","",IF(OR(VLOOKUP($D$8,County_Lookup,29,FALSE)="",VLOOKUP($D$8,County_Lookup,29,FALSE)=0),"",VLOOKUP($D$8,County_Lookup,29,FALSE)))</f>
        <v/>
      </c>
      <c r="B78" s="215"/>
      <c r="C78" s="233" t="str">
        <f t="shared" si="18"/>
        <v/>
      </c>
      <c r="D78" s="215"/>
      <c r="E78" s="233" t="str">
        <f t="shared" si="19"/>
        <v/>
      </c>
      <c r="F78" s="215"/>
      <c r="G78" s="233" t="str">
        <f t="shared" si="20"/>
        <v/>
      </c>
      <c r="H78" s="215"/>
      <c r="I78" s="233" t="str">
        <f t="shared" si="21"/>
        <v/>
      </c>
      <c r="J78" s="216" t="str">
        <f t="shared" si="22"/>
        <v/>
      </c>
      <c r="K78" s="219" t="str">
        <f t="shared" si="23"/>
        <v/>
      </c>
    </row>
    <row r="79" spans="1:11" ht="18" customHeight="1">
      <c r="A79" s="173" t="str">
        <f>IF($D$8="Data Not Entered On Set-Up Worksheet","",IF(OR(VLOOKUP($D$8,County_Lookup,30,FALSE)="",VLOOKUP($D$8,County_Lookup,30,FALSE)=0),"",VLOOKUP($D$8,County_Lookup,30,FALSE)))</f>
        <v/>
      </c>
      <c r="B79" s="215"/>
      <c r="C79" s="233" t="str">
        <f t="shared" si="18"/>
        <v/>
      </c>
      <c r="D79" s="215"/>
      <c r="E79" s="233" t="str">
        <f t="shared" si="19"/>
        <v/>
      </c>
      <c r="F79" s="215"/>
      <c r="G79" s="233" t="str">
        <f t="shared" si="20"/>
        <v/>
      </c>
      <c r="H79" s="215"/>
      <c r="I79" s="233" t="str">
        <f t="shared" si="21"/>
        <v/>
      </c>
      <c r="J79" s="216" t="str">
        <f t="shared" si="22"/>
        <v/>
      </c>
      <c r="K79" s="219" t="str">
        <f t="shared" si="23"/>
        <v/>
      </c>
    </row>
    <row r="80" spans="1:11" ht="18" customHeight="1">
      <c r="A80" s="173" t="str">
        <f>IF($D$8="Data Not Entered On Set-Up Worksheet","",IF(OR(VLOOKUP($D$8,County_Lookup,31,FALSE)="",VLOOKUP($D$8,County_Lookup,31,FALSE)=0),"",VLOOKUP($D$8,County_Lookup,31,FALSE)))</f>
        <v/>
      </c>
      <c r="B80" s="215"/>
      <c r="C80" s="233" t="str">
        <f t="shared" si="18"/>
        <v/>
      </c>
      <c r="D80" s="215"/>
      <c r="E80" s="233" t="str">
        <f t="shared" si="19"/>
        <v/>
      </c>
      <c r="F80" s="215"/>
      <c r="G80" s="233" t="str">
        <f t="shared" si="20"/>
        <v/>
      </c>
      <c r="H80" s="215"/>
      <c r="I80" s="233" t="str">
        <f t="shared" si="21"/>
        <v/>
      </c>
      <c r="J80" s="216" t="str">
        <f t="shared" si="22"/>
        <v/>
      </c>
      <c r="K80" s="219" t="str">
        <f t="shared" si="23"/>
        <v/>
      </c>
    </row>
    <row r="81" spans="1:11" ht="18" customHeight="1">
      <c r="A81" s="173" t="str">
        <f>IF($D$8="Data Not Entered On Set-Up Worksheet","",IF(OR(VLOOKUP($D$8,County_Lookup,32,FALSE)="",VLOOKUP($D$8,County_Lookup,32,FALSE)=0),"",VLOOKUP($D$8,County_Lookup,32,FALSE)))</f>
        <v/>
      </c>
      <c r="B81" s="215"/>
      <c r="C81" s="217" t="str">
        <f t="shared" si="12"/>
        <v/>
      </c>
      <c r="D81" s="215"/>
      <c r="E81" s="217" t="str">
        <f t="shared" si="13"/>
        <v/>
      </c>
      <c r="F81" s="215"/>
      <c r="G81" s="217" t="str">
        <f t="shared" si="14"/>
        <v/>
      </c>
      <c r="H81" s="215"/>
      <c r="I81" s="217" t="str">
        <f t="shared" si="15"/>
        <v/>
      </c>
      <c r="J81" s="216" t="str">
        <f t="shared" si="16"/>
        <v/>
      </c>
      <c r="K81" s="219" t="str">
        <f t="shared" si="17"/>
        <v/>
      </c>
    </row>
    <row r="82" spans="1:11" ht="18" customHeight="1" thickBot="1">
      <c r="A82" s="174" t="s">
        <v>2</v>
      </c>
      <c r="B82" s="167">
        <f>SUM(B51:B81)</f>
        <v>0</v>
      </c>
      <c r="C82" s="218">
        <f t="shared" si="12"/>
        <v>0</v>
      </c>
      <c r="D82" s="167">
        <f>SUM(D51:D81)</f>
        <v>0</v>
      </c>
      <c r="E82" s="218">
        <f t="shared" si="13"/>
        <v>0</v>
      </c>
      <c r="F82" s="167">
        <f>SUM(F51:F81)</f>
        <v>0</v>
      </c>
      <c r="G82" s="218">
        <f t="shared" si="14"/>
        <v>0</v>
      </c>
      <c r="H82" s="167">
        <f>SUM(H51:H81)</f>
        <v>0</v>
      </c>
      <c r="I82" s="218">
        <f t="shared" si="15"/>
        <v>0</v>
      </c>
      <c r="J82" s="167">
        <f t="shared" si="16"/>
        <v>0</v>
      </c>
      <c r="K82" s="220">
        <f t="shared" si="17"/>
        <v>0</v>
      </c>
    </row>
    <row r="83" spans="1:11" ht="13.8" thickBot="1"/>
    <row r="84" spans="1:11" ht="26.1" customHeight="1" thickBot="1">
      <c r="B84" s="159" t="s">
        <v>324</v>
      </c>
      <c r="C84" s="208"/>
      <c r="D84" s="208"/>
      <c r="E84" s="208"/>
      <c r="F84" s="208"/>
      <c r="G84" s="208"/>
      <c r="H84" s="208"/>
      <c r="I84" s="208"/>
      <c r="J84" s="208"/>
      <c r="K84" s="211"/>
    </row>
    <row r="85" spans="1:11" s="44" customFormat="1" ht="26.1" customHeight="1" thickBot="1">
      <c r="A85" s="37"/>
      <c r="B85" s="159" t="s">
        <v>14</v>
      </c>
      <c r="C85" s="211"/>
      <c r="D85" s="212" t="s">
        <v>15</v>
      </c>
      <c r="E85" s="161"/>
      <c r="F85" s="213" t="s">
        <v>16</v>
      </c>
      <c r="G85" s="214"/>
      <c r="H85" s="208" t="s">
        <v>17</v>
      </c>
      <c r="I85" s="161"/>
      <c r="J85" s="159" t="s">
        <v>2</v>
      </c>
      <c r="K85" s="161"/>
    </row>
    <row r="86" spans="1:11" ht="20.100000000000001" customHeight="1">
      <c r="A86" s="171" t="s">
        <v>193</v>
      </c>
      <c r="B86" s="279" t="s">
        <v>6</v>
      </c>
      <c r="C86" s="280"/>
      <c r="D86" s="279" t="s">
        <v>6</v>
      </c>
      <c r="E86" s="280"/>
      <c r="F86" s="279" t="s">
        <v>6</v>
      </c>
      <c r="G86" s="280"/>
      <c r="H86" s="279" t="s">
        <v>6</v>
      </c>
      <c r="I86" s="280"/>
      <c r="J86" s="279" t="s">
        <v>6</v>
      </c>
      <c r="K86" s="280"/>
    </row>
    <row r="87" spans="1:11" ht="18" customHeight="1">
      <c r="A87" s="172" t="str">
        <f>IF($D$8="Data Not Entered On Set-Up Worksheet","",IF(OR(VLOOKUP($D$8,County_Lookup,2,FALSE)="",VLOOKUP($D$8,County_Lookup,2,FALSE)=0),"",VLOOKUP($D$8,County_Lookup,2,FALSE)))</f>
        <v/>
      </c>
      <c r="B87" s="275" t="str">
        <f t="shared" ref="B87:B111" si="24">IF($A87="","",IF(B51=0,0,B15/B51))</f>
        <v/>
      </c>
      <c r="C87" s="276"/>
      <c r="D87" s="275" t="str">
        <f t="shared" ref="D87:D111" si="25">IF($A87="","",IF(D51=0,0,D15/D51))</f>
        <v/>
      </c>
      <c r="E87" s="276"/>
      <c r="F87" s="275" t="str">
        <f t="shared" ref="F87:F111" si="26">IF($A87="","",IF(F51=0,0,F15/F51))</f>
        <v/>
      </c>
      <c r="G87" s="276"/>
      <c r="H87" s="275" t="str">
        <f t="shared" ref="H87:H111" si="27">IF($A87="","",IF(H51=0,0,H15/H51))</f>
        <v/>
      </c>
      <c r="I87" s="276"/>
      <c r="J87" s="275" t="str">
        <f t="shared" ref="J87:J111" si="28">IF($A87="","",IF(J51=0,0,J15/J51))</f>
        <v/>
      </c>
      <c r="K87" s="276"/>
    </row>
    <row r="88" spans="1:11" ht="18" customHeight="1">
      <c r="A88" s="173" t="str">
        <f>IF($D$8="Data Not Entered On Set-Up Worksheet","",IF(OR(VLOOKUP($D$8,County_Lookup,3,FALSE)="",VLOOKUP($D$8,County_Lookup,3,FALSE)=0),"",VLOOKUP($D$8,County_Lookup,3,FALSE)))</f>
        <v/>
      </c>
      <c r="B88" s="275" t="str">
        <f t="shared" si="24"/>
        <v/>
      </c>
      <c r="C88" s="276"/>
      <c r="D88" s="275" t="str">
        <f t="shared" si="25"/>
        <v/>
      </c>
      <c r="E88" s="276"/>
      <c r="F88" s="275" t="str">
        <f t="shared" si="26"/>
        <v/>
      </c>
      <c r="G88" s="276"/>
      <c r="H88" s="275" t="str">
        <f t="shared" si="27"/>
        <v/>
      </c>
      <c r="I88" s="276"/>
      <c r="J88" s="275" t="str">
        <f t="shared" si="28"/>
        <v/>
      </c>
      <c r="K88" s="276"/>
    </row>
    <row r="89" spans="1:11" ht="18" customHeight="1">
      <c r="A89" s="173" t="str">
        <f>IF($D$8="Data Not Entered On Set-Up Worksheet","",IF(OR(VLOOKUP($D$8,County_Lookup,4,FALSE)="",VLOOKUP($D$8,County_Lookup,4,FALSE)=0),"",VLOOKUP($D$8,County_Lookup,4,FALSE)))</f>
        <v/>
      </c>
      <c r="B89" s="275" t="str">
        <f t="shared" si="24"/>
        <v/>
      </c>
      <c r="C89" s="276"/>
      <c r="D89" s="275" t="str">
        <f t="shared" si="25"/>
        <v/>
      </c>
      <c r="E89" s="276"/>
      <c r="F89" s="275" t="str">
        <f t="shared" si="26"/>
        <v/>
      </c>
      <c r="G89" s="276"/>
      <c r="H89" s="275" t="str">
        <f t="shared" si="27"/>
        <v/>
      </c>
      <c r="I89" s="276"/>
      <c r="J89" s="275" t="str">
        <f t="shared" si="28"/>
        <v/>
      </c>
      <c r="K89" s="276"/>
    </row>
    <row r="90" spans="1:11" ht="18" customHeight="1">
      <c r="A90" s="173" t="str">
        <f>IF($D$8="Data Not Entered On Set-Up Worksheet","",IF(OR(VLOOKUP($D$8,County_Lookup,5,FALSE)="",VLOOKUP($D$8,County_Lookup,5,FALSE)=0),"",VLOOKUP($D$8,County_Lookup,5,FALSE)))</f>
        <v/>
      </c>
      <c r="B90" s="275" t="str">
        <f t="shared" si="24"/>
        <v/>
      </c>
      <c r="C90" s="276"/>
      <c r="D90" s="275" t="str">
        <f t="shared" si="25"/>
        <v/>
      </c>
      <c r="E90" s="276"/>
      <c r="F90" s="275" t="str">
        <f t="shared" si="26"/>
        <v/>
      </c>
      <c r="G90" s="276"/>
      <c r="H90" s="275" t="str">
        <f t="shared" si="27"/>
        <v/>
      </c>
      <c r="I90" s="276"/>
      <c r="J90" s="275" t="str">
        <f t="shared" si="28"/>
        <v/>
      </c>
      <c r="K90" s="276"/>
    </row>
    <row r="91" spans="1:11" ht="18" customHeight="1">
      <c r="A91" s="173" t="str">
        <f>IF($D$8="Data Not Entered On Set-Up Worksheet","",IF(OR(VLOOKUP($D$8,County_Lookup,6,FALSE)="",VLOOKUP($D$8,County_Lookup,6,FALSE)=0),"",VLOOKUP($D$8,County_Lookup,6,FALSE)))</f>
        <v/>
      </c>
      <c r="B91" s="275" t="str">
        <f t="shared" si="24"/>
        <v/>
      </c>
      <c r="C91" s="276"/>
      <c r="D91" s="275" t="str">
        <f t="shared" si="25"/>
        <v/>
      </c>
      <c r="E91" s="276"/>
      <c r="F91" s="275" t="str">
        <f t="shared" si="26"/>
        <v/>
      </c>
      <c r="G91" s="276"/>
      <c r="H91" s="275" t="str">
        <f t="shared" si="27"/>
        <v/>
      </c>
      <c r="I91" s="276"/>
      <c r="J91" s="275" t="str">
        <f t="shared" si="28"/>
        <v/>
      </c>
      <c r="K91" s="276"/>
    </row>
    <row r="92" spans="1:11" ht="18" customHeight="1">
      <c r="A92" s="173" t="str">
        <f>IF($D$8="Data Not Entered On Set-Up Worksheet","",IF(OR(VLOOKUP($D$8,County_Lookup,7,FALSE)="",VLOOKUP($D$8,County_Lookup,7,FALSE)=0),"",VLOOKUP($D$8,County_Lookup,7,FALSE)))</f>
        <v/>
      </c>
      <c r="B92" s="275" t="str">
        <f t="shared" si="24"/>
        <v/>
      </c>
      <c r="C92" s="276"/>
      <c r="D92" s="275" t="str">
        <f t="shared" si="25"/>
        <v/>
      </c>
      <c r="E92" s="276"/>
      <c r="F92" s="275" t="str">
        <f t="shared" si="26"/>
        <v/>
      </c>
      <c r="G92" s="276"/>
      <c r="H92" s="275" t="str">
        <f t="shared" si="27"/>
        <v/>
      </c>
      <c r="I92" s="276"/>
      <c r="J92" s="275" t="str">
        <f t="shared" si="28"/>
        <v/>
      </c>
      <c r="K92" s="276"/>
    </row>
    <row r="93" spans="1:11" ht="18" customHeight="1">
      <c r="A93" s="172" t="str">
        <f>IF($D$8="Data Not Entered On Set-Up Worksheet","",IF(OR(VLOOKUP($D$8,County_Lookup,8,FALSE)="",VLOOKUP($D$8,County_Lookup,8,FALSE)=0),"",VLOOKUP($D$8,County_Lookup,8,FALSE)))</f>
        <v/>
      </c>
      <c r="B93" s="275" t="str">
        <f t="shared" si="24"/>
        <v/>
      </c>
      <c r="C93" s="276"/>
      <c r="D93" s="275" t="str">
        <f t="shared" si="25"/>
        <v/>
      </c>
      <c r="E93" s="276"/>
      <c r="F93" s="275" t="str">
        <f t="shared" si="26"/>
        <v/>
      </c>
      <c r="G93" s="276"/>
      <c r="H93" s="275" t="str">
        <f t="shared" si="27"/>
        <v/>
      </c>
      <c r="I93" s="276"/>
      <c r="J93" s="275" t="str">
        <f t="shared" si="28"/>
        <v/>
      </c>
      <c r="K93" s="276"/>
    </row>
    <row r="94" spans="1:11" ht="18" customHeight="1">
      <c r="A94" s="173" t="str">
        <f>IF($D$8="Data Not Entered On Set-Up Worksheet","",IF(OR(VLOOKUP($D$8,County_Lookup,9,FALSE)="",VLOOKUP($D$8,County_Lookup,9,FALSE)=0),"",VLOOKUP($D$8,County_Lookup,9,FALSE)))</f>
        <v/>
      </c>
      <c r="B94" s="275" t="str">
        <f t="shared" si="24"/>
        <v/>
      </c>
      <c r="C94" s="276"/>
      <c r="D94" s="275" t="str">
        <f t="shared" si="25"/>
        <v/>
      </c>
      <c r="E94" s="276"/>
      <c r="F94" s="275" t="str">
        <f t="shared" si="26"/>
        <v/>
      </c>
      <c r="G94" s="276"/>
      <c r="H94" s="275" t="str">
        <f t="shared" si="27"/>
        <v/>
      </c>
      <c r="I94" s="276"/>
      <c r="J94" s="275" t="str">
        <f t="shared" si="28"/>
        <v/>
      </c>
      <c r="K94" s="276"/>
    </row>
    <row r="95" spans="1:11" ht="18" customHeight="1">
      <c r="A95" s="173" t="str">
        <f>IF($D$8="Data Not Entered On Set-Up Worksheet","",IF(OR(VLOOKUP($D$8,County_Lookup,10,FALSE)="",VLOOKUP($D$8,County_Lookup,10,FALSE)=0),"",VLOOKUP($D$8,County_Lookup,10,FALSE)))</f>
        <v/>
      </c>
      <c r="B95" s="275" t="str">
        <f t="shared" si="24"/>
        <v/>
      </c>
      <c r="C95" s="276"/>
      <c r="D95" s="275" t="str">
        <f t="shared" si="25"/>
        <v/>
      </c>
      <c r="E95" s="276"/>
      <c r="F95" s="275" t="str">
        <f t="shared" si="26"/>
        <v/>
      </c>
      <c r="G95" s="276"/>
      <c r="H95" s="275" t="str">
        <f t="shared" si="27"/>
        <v/>
      </c>
      <c r="I95" s="276"/>
      <c r="J95" s="275" t="str">
        <f t="shared" si="28"/>
        <v/>
      </c>
      <c r="K95" s="276"/>
    </row>
    <row r="96" spans="1:11" ht="18" customHeight="1">
      <c r="A96" s="173" t="str">
        <f>IF($D$8="Data Not Entered On Set-Up Worksheet","",IF(OR(VLOOKUP($D$8,County_Lookup,11,FALSE)="",VLOOKUP($D$8,County_Lookup,11,FALSE)=0),"",VLOOKUP($D$8,County_Lookup,11,FALSE)))</f>
        <v/>
      </c>
      <c r="B96" s="275" t="str">
        <f t="shared" si="24"/>
        <v/>
      </c>
      <c r="C96" s="276"/>
      <c r="D96" s="275" t="str">
        <f t="shared" si="25"/>
        <v/>
      </c>
      <c r="E96" s="276"/>
      <c r="F96" s="275" t="str">
        <f t="shared" si="26"/>
        <v/>
      </c>
      <c r="G96" s="276"/>
      <c r="H96" s="275" t="str">
        <f t="shared" si="27"/>
        <v/>
      </c>
      <c r="I96" s="276"/>
      <c r="J96" s="275" t="str">
        <f t="shared" si="28"/>
        <v/>
      </c>
      <c r="K96" s="276"/>
    </row>
    <row r="97" spans="1:11" ht="18" customHeight="1">
      <c r="A97" s="173" t="str">
        <f>IF($D$8="Data Not Entered On Set-Up Worksheet","",IF(OR(VLOOKUP($D$8,County_Lookup,12,FALSE)="",VLOOKUP($D$8,County_Lookup,12,FALSE)=0),"",VLOOKUP($D$8,County_Lookup,12,FALSE)))</f>
        <v/>
      </c>
      <c r="B97" s="275" t="str">
        <f t="shared" si="24"/>
        <v/>
      </c>
      <c r="C97" s="276"/>
      <c r="D97" s="275" t="str">
        <f t="shared" si="25"/>
        <v/>
      </c>
      <c r="E97" s="276"/>
      <c r="F97" s="275" t="str">
        <f t="shared" si="26"/>
        <v/>
      </c>
      <c r="G97" s="276"/>
      <c r="H97" s="275" t="str">
        <f t="shared" si="27"/>
        <v/>
      </c>
      <c r="I97" s="276"/>
      <c r="J97" s="275" t="str">
        <f t="shared" si="28"/>
        <v/>
      </c>
      <c r="K97" s="276"/>
    </row>
    <row r="98" spans="1:11" ht="18" customHeight="1">
      <c r="A98" s="173" t="str">
        <f>IF($D$8="Data Not Entered On Set-Up Worksheet","",IF(OR(VLOOKUP($D$8,County_Lookup,13,FALSE)="",VLOOKUP($D$8,County_Lookup,13,FALSE)=0),"",VLOOKUP($D$8,County_Lookup,13,FALSE)))</f>
        <v/>
      </c>
      <c r="B98" s="275" t="str">
        <f t="shared" si="24"/>
        <v/>
      </c>
      <c r="C98" s="276"/>
      <c r="D98" s="275" t="str">
        <f t="shared" si="25"/>
        <v/>
      </c>
      <c r="E98" s="276"/>
      <c r="F98" s="275" t="str">
        <f t="shared" si="26"/>
        <v/>
      </c>
      <c r="G98" s="276"/>
      <c r="H98" s="275" t="str">
        <f t="shared" si="27"/>
        <v/>
      </c>
      <c r="I98" s="276"/>
      <c r="J98" s="275" t="str">
        <f t="shared" si="28"/>
        <v/>
      </c>
      <c r="K98" s="276"/>
    </row>
    <row r="99" spans="1:11" ht="18" customHeight="1">
      <c r="A99" s="173" t="str">
        <f>IF($D$8="Data Not Entered On Set-Up Worksheet","",IF(OR(VLOOKUP($D$8,County_Lookup,14,FALSE)="",VLOOKUP($D$8,County_Lookup,14,FALSE)=0),"",VLOOKUP($D$8,County_Lookup,14,FALSE)))</f>
        <v/>
      </c>
      <c r="B99" s="275" t="str">
        <f t="shared" si="24"/>
        <v/>
      </c>
      <c r="C99" s="276"/>
      <c r="D99" s="275" t="str">
        <f t="shared" si="25"/>
        <v/>
      </c>
      <c r="E99" s="276"/>
      <c r="F99" s="275" t="str">
        <f t="shared" si="26"/>
        <v/>
      </c>
      <c r="G99" s="276"/>
      <c r="H99" s="275" t="str">
        <f t="shared" si="27"/>
        <v/>
      </c>
      <c r="I99" s="276"/>
      <c r="J99" s="275" t="str">
        <f t="shared" si="28"/>
        <v/>
      </c>
      <c r="K99" s="276"/>
    </row>
    <row r="100" spans="1:11" ht="18" customHeight="1">
      <c r="A100" s="172" t="str">
        <f>IF($D$8="Data Not Entered On Set-Up Worksheet","",IF(OR(VLOOKUP($D$8,County_Lookup,15,FALSE)="",VLOOKUP($D$8,County_Lookup,15,FALSE)=0),"",VLOOKUP($D$8,County_Lookup,15,FALSE)))</f>
        <v/>
      </c>
      <c r="B100" s="275" t="str">
        <f t="shared" si="24"/>
        <v/>
      </c>
      <c r="C100" s="276"/>
      <c r="D100" s="275" t="str">
        <f t="shared" si="25"/>
        <v/>
      </c>
      <c r="E100" s="276"/>
      <c r="F100" s="275" t="str">
        <f t="shared" si="26"/>
        <v/>
      </c>
      <c r="G100" s="276"/>
      <c r="H100" s="275" t="str">
        <f t="shared" si="27"/>
        <v/>
      </c>
      <c r="I100" s="276"/>
      <c r="J100" s="275" t="str">
        <f t="shared" si="28"/>
        <v/>
      </c>
      <c r="K100" s="276"/>
    </row>
    <row r="101" spans="1:11" ht="18" customHeight="1">
      <c r="A101" s="173" t="str">
        <f>IF($D$8="Data Not Entered On Set-Up Worksheet","",IF(OR(VLOOKUP($D$8,County_Lookup,16,FALSE)="",VLOOKUP($D$8,County_Lookup,16,FALSE)=0),"",VLOOKUP($D$8,County_Lookup,16,FALSE)))</f>
        <v/>
      </c>
      <c r="B101" s="275" t="str">
        <f t="shared" si="24"/>
        <v/>
      </c>
      <c r="C101" s="276"/>
      <c r="D101" s="275" t="str">
        <f t="shared" si="25"/>
        <v/>
      </c>
      <c r="E101" s="276"/>
      <c r="F101" s="275" t="str">
        <f t="shared" si="26"/>
        <v/>
      </c>
      <c r="G101" s="276"/>
      <c r="H101" s="275" t="str">
        <f t="shared" si="27"/>
        <v/>
      </c>
      <c r="I101" s="276"/>
      <c r="J101" s="275" t="str">
        <f t="shared" si="28"/>
        <v/>
      </c>
      <c r="K101" s="276"/>
    </row>
    <row r="102" spans="1:11" ht="18" customHeight="1">
      <c r="A102" s="173" t="str">
        <f>IF($D$8="Data Not Entered On Set-Up Worksheet","",IF(OR(VLOOKUP($D$8,County_Lookup,17,FALSE)="",VLOOKUP($D$8,County_Lookup,17,FALSE)=0),"",VLOOKUP($D$8,County_Lookup,17,FALSE)))</f>
        <v/>
      </c>
      <c r="B102" s="275" t="str">
        <f t="shared" si="24"/>
        <v/>
      </c>
      <c r="C102" s="276"/>
      <c r="D102" s="275" t="str">
        <f t="shared" si="25"/>
        <v/>
      </c>
      <c r="E102" s="276"/>
      <c r="F102" s="275" t="str">
        <f t="shared" si="26"/>
        <v/>
      </c>
      <c r="G102" s="276"/>
      <c r="H102" s="275" t="str">
        <f t="shared" si="27"/>
        <v/>
      </c>
      <c r="I102" s="276"/>
      <c r="J102" s="275" t="str">
        <f t="shared" si="28"/>
        <v/>
      </c>
      <c r="K102" s="276"/>
    </row>
    <row r="103" spans="1:11" ht="18" customHeight="1">
      <c r="A103" s="173" t="str">
        <f>IF($D$8="Data Not Entered On Set-Up Worksheet","",IF(OR(VLOOKUP($D$8,County_Lookup,18,FALSE)="",VLOOKUP($D$8,County_Lookup,18,FALSE)=0),"",VLOOKUP($D$8,County_Lookup,18,FALSE)))</f>
        <v/>
      </c>
      <c r="B103" s="275" t="str">
        <f t="shared" si="24"/>
        <v/>
      </c>
      <c r="C103" s="276"/>
      <c r="D103" s="275" t="str">
        <f t="shared" si="25"/>
        <v/>
      </c>
      <c r="E103" s="276"/>
      <c r="F103" s="275" t="str">
        <f t="shared" si="26"/>
        <v/>
      </c>
      <c r="G103" s="276"/>
      <c r="H103" s="275" t="str">
        <f t="shared" si="27"/>
        <v/>
      </c>
      <c r="I103" s="276"/>
      <c r="J103" s="275" t="str">
        <f t="shared" si="28"/>
        <v/>
      </c>
      <c r="K103" s="276"/>
    </row>
    <row r="104" spans="1:11" ht="18" customHeight="1">
      <c r="A104" s="173" t="str">
        <f>IF($D$8="Data Not Entered On Set-Up Worksheet","",IF(OR(VLOOKUP($D$8,County_Lookup,19,FALSE)="",VLOOKUP($D$8,County_Lookup,19,FALSE)=0),"",VLOOKUP($D$8,County_Lookup,19,FALSE)))</f>
        <v/>
      </c>
      <c r="B104" s="275" t="str">
        <f t="shared" si="24"/>
        <v/>
      </c>
      <c r="C104" s="276"/>
      <c r="D104" s="275" t="str">
        <f t="shared" si="25"/>
        <v/>
      </c>
      <c r="E104" s="276"/>
      <c r="F104" s="275" t="str">
        <f t="shared" si="26"/>
        <v/>
      </c>
      <c r="G104" s="276"/>
      <c r="H104" s="275" t="str">
        <f t="shared" si="27"/>
        <v/>
      </c>
      <c r="I104" s="276"/>
      <c r="J104" s="275" t="str">
        <f t="shared" si="28"/>
        <v/>
      </c>
      <c r="K104" s="276"/>
    </row>
    <row r="105" spans="1:11" ht="18" customHeight="1">
      <c r="A105" s="173" t="str">
        <f>IF($D$8="Data Not Entered On Set-Up Worksheet","",IF(OR(VLOOKUP($D$8,County_Lookup,20,FALSE)="",VLOOKUP($D$8,County_Lookup,20,FALSE)=0),"",VLOOKUP($D$8,County_Lookup,20,FALSE)))</f>
        <v/>
      </c>
      <c r="B105" s="275" t="str">
        <f t="shared" si="24"/>
        <v/>
      </c>
      <c r="C105" s="276"/>
      <c r="D105" s="275" t="str">
        <f t="shared" si="25"/>
        <v/>
      </c>
      <c r="E105" s="276"/>
      <c r="F105" s="275" t="str">
        <f t="shared" si="26"/>
        <v/>
      </c>
      <c r="G105" s="276"/>
      <c r="H105" s="275" t="str">
        <f t="shared" si="27"/>
        <v/>
      </c>
      <c r="I105" s="276"/>
      <c r="J105" s="275" t="str">
        <f t="shared" si="28"/>
        <v/>
      </c>
      <c r="K105" s="276"/>
    </row>
    <row r="106" spans="1:11" ht="18" customHeight="1">
      <c r="A106" s="173" t="str">
        <f>IF($D$8="Data Not Entered On Set-Up Worksheet","",IF(OR(VLOOKUP($D$8,County_Lookup,21,FALSE)="",VLOOKUP($D$8,County_Lookup,21,FALSE)=0),"",VLOOKUP($D$8,County_Lookup,21,FALSE)))</f>
        <v/>
      </c>
      <c r="B106" s="275" t="str">
        <f t="shared" si="24"/>
        <v/>
      </c>
      <c r="C106" s="276"/>
      <c r="D106" s="275" t="str">
        <f t="shared" si="25"/>
        <v/>
      </c>
      <c r="E106" s="276"/>
      <c r="F106" s="275" t="str">
        <f t="shared" si="26"/>
        <v/>
      </c>
      <c r="G106" s="276"/>
      <c r="H106" s="275" t="str">
        <f t="shared" si="27"/>
        <v/>
      </c>
      <c r="I106" s="276"/>
      <c r="J106" s="275" t="str">
        <f t="shared" si="28"/>
        <v/>
      </c>
      <c r="K106" s="276"/>
    </row>
    <row r="107" spans="1:11" ht="18" customHeight="1">
      <c r="A107" s="172" t="str">
        <f>IF($D$8="Data Not Entered On Set-Up Worksheet","",IF(OR(VLOOKUP($D$8,County_Lookup,22,FALSE)="",VLOOKUP($D$8,County_Lookup,22,FALSE)=0),"",VLOOKUP($D$8,County_Lookup,22,FALSE)))</f>
        <v/>
      </c>
      <c r="B107" s="275" t="str">
        <f t="shared" si="24"/>
        <v/>
      </c>
      <c r="C107" s="276"/>
      <c r="D107" s="275" t="str">
        <f t="shared" si="25"/>
        <v/>
      </c>
      <c r="E107" s="276"/>
      <c r="F107" s="275" t="str">
        <f t="shared" si="26"/>
        <v/>
      </c>
      <c r="G107" s="276"/>
      <c r="H107" s="275" t="str">
        <f t="shared" si="27"/>
        <v/>
      </c>
      <c r="I107" s="276"/>
      <c r="J107" s="275" t="str">
        <f t="shared" si="28"/>
        <v/>
      </c>
      <c r="K107" s="276"/>
    </row>
    <row r="108" spans="1:11" ht="18" customHeight="1">
      <c r="A108" s="173" t="str">
        <f>IF($D$8="Data Not Entered On Set-Up Worksheet","",IF(OR(VLOOKUP($D$8,County_Lookup,23,FALSE)="",VLOOKUP($D$8,County_Lookup,23,FALSE)=0),"",VLOOKUP($D$8,County_Lookup,23,FALSE)))</f>
        <v/>
      </c>
      <c r="B108" s="275" t="str">
        <f t="shared" si="24"/>
        <v/>
      </c>
      <c r="C108" s="276"/>
      <c r="D108" s="275" t="str">
        <f t="shared" si="25"/>
        <v/>
      </c>
      <c r="E108" s="276"/>
      <c r="F108" s="275" t="str">
        <f t="shared" si="26"/>
        <v/>
      </c>
      <c r="G108" s="276"/>
      <c r="H108" s="275" t="str">
        <f t="shared" si="27"/>
        <v/>
      </c>
      <c r="I108" s="276"/>
      <c r="J108" s="275" t="str">
        <f t="shared" si="28"/>
        <v/>
      </c>
      <c r="K108" s="276"/>
    </row>
    <row r="109" spans="1:11" ht="18" customHeight="1">
      <c r="A109" s="173" t="str">
        <f>IF($D$8="Data Not Entered On Set-Up Worksheet","",IF(OR(VLOOKUP($D$8,County_Lookup,24,FALSE)="",VLOOKUP($D$8,County_Lookup,24,FALSE)=0),"",VLOOKUP($D$8,County_Lookup,24,FALSE)))</f>
        <v/>
      </c>
      <c r="B109" s="275" t="str">
        <f t="shared" si="24"/>
        <v/>
      </c>
      <c r="C109" s="276"/>
      <c r="D109" s="275" t="str">
        <f t="shared" si="25"/>
        <v/>
      </c>
      <c r="E109" s="276"/>
      <c r="F109" s="275" t="str">
        <f t="shared" si="26"/>
        <v/>
      </c>
      <c r="G109" s="276"/>
      <c r="H109" s="275" t="str">
        <f t="shared" si="27"/>
        <v/>
      </c>
      <c r="I109" s="276"/>
      <c r="J109" s="275" t="str">
        <f t="shared" si="28"/>
        <v/>
      </c>
      <c r="K109" s="276"/>
    </row>
    <row r="110" spans="1:11" ht="18" customHeight="1">
      <c r="A110" s="173" t="str">
        <f>IF($D$8="Data Not Entered On Set-Up Worksheet","",IF(OR(VLOOKUP($D$8,County_Lookup,25,FALSE)="",VLOOKUP($D$8,County_Lookup,25,FALSE)=0),"",VLOOKUP($D$8,County_Lookup,25,FALSE)))</f>
        <v/>
      </c>
      <c r="B110" s="275" t="str">
        <f t="shared" si="24"/>
        <v/>
      </c>
      <c r="C110" s="276"/>
      <c r="D110" s="275" t="str">
        <f t="shared" si="25"/>
        <v/>
      </c>
      <c r="E110" s="276"/>
      <c r="F110" s="275" t="str">
        <f t="shared" si="26"/>
        <v/>
      </c>
      <c r="G110" s="276"/>
      <c r="H110" s="275" t="str">
        <f t="shared" si="27"/>
        <v/>
      </c>
      <c r="I110" s="276"/>
      <c r="J110" s="275" t="str">
        <f t="shared" si="28"/>
        <v/>
      </c>
      <c r="K110" s="276"/>
    </row>
    <row r="111" spans="1:11" ht="18" customHeight="1">
      <c r="A111" s="173" t="str">
        <f>IF($D$8="Data Not Entered On Set-Up Worksheet","",IF(OR(VLOOKUP($D$8,County_Lookup,26,FALSE)="",VLOOKUP($D$8,County_Lookup,26,FALSE)=0),"",VLOOKUP($D$8,County_Lookup,26,FALSE)))</f>
        <v/>
      </c>
      <c r="B111" s="275" t="str">
        <f t="shared" si="24"/>
        <v/>
      </c>
      <c r="C111" s="276"/>
      <c r="D111" s="275" t="str">
        <f t="shared" si="25"/>
        <v/>
      </c>
      <c r="E111" s="276"/>
      <c r="F111" s="275" t="str">
        <f t="shared" si="26"/>
        <v/>
      </c>
      <c r="G111" s="276"/>
      <c r="H111" s="275" t="str">
        <f t="shared" si="27"/>
        <v/>
      </c>
      <c r="I111" s="276"/>
      <c r="J111" s="275" t="str">
        <f t="shared" si="28"/>
        <v/>
      </c>
      <c r="K111" s="276"/>
    </row>
    <row r="112" spans="1:11" ht="18" customHeight="1">
      <c r="A112" s="173" t="str">
        <f>IF($D$8="Data Not Entered On Set-Up Worksheet","",IF(OR(VLOOKUP($D$8,County_Lookup,27,FALSE)="",VLOOKUP($D$8,County_Lookup,27,FALSE)=0),"",VLOOKUP($D$8,County_Lookup,27,FALSE)))</f>
        <v/>
      </c>
      <c r="B112" s="275" t="str">
        <f t="shared" ref="B112:B116" si="29">IF($A112="","",IF(B76=0,0,B40/B76))</f>
        <v/>
      </c>
      <c r="C112" s="276"/>
      <c r="D112" s="275" t="str">
        <f t="shared" ref="D112:D116" si="30">IF($A112="","",IF(D76=0,0,D40/D76))</f>
        <v/>
      </c>
      <c r="E112" s="276"/>
      <c r="F112" s="275" t="str">
        <f t="shared" ref="F112:F116" si="31">IF($A112="","",IF(F76=0,0,F40/F76))</f>
        <v/>
      </c>
      <c r="G112" s="276"/>
      <c r="H112" s="275" t="str">
        <f t="shared" ref="H112:H116" si="32">IF($A112="","",IF(H76=0,0,H40/H76))</f>
        <v/>
      </c>
      <c r="I112" s="276"/>
      <c r="J112" s="275" t="str">
        <f t="shared" ref="J112:J116" si="33">IF($A112="","",IF(J76=0,0,J40/J76))</f>
        <v/>
      </c>
      <c r="K112" s="276"/>
    </row>
    <row r="113" spans="1:11" ht="18" customHeight="1">
      <c r="A113" s="173" t="str">
        <f>IF($D$8="Data Not Entered On Set-Up Worksheet","",IF(OR(VLOOKUP($D$8,County_Lookup,28,FALSE)="",VLOOKUP($D$8,County_Lookup,28,FALSE)=0),"",VLOOKUP($D$8,County_Lookup,28,FALSE)))</f>
        <v/>
      </c>
      <c r="B113" s="275" t="str">
        <f t="shared" si="29"/>
        <v/>
      </c>
      <c r="C113" s="276"/>
      <c r="D113" s="275" t="str">
        <f t="shared" si="30"/>
        <v/>
      </c>
      <c r="E113" s="276"/>
      <c r="F113" s="275" t="str">
        <f t="shared" si="31"/>
        <v/>
      </c>
      <c r="G113" s="276"/>
      <c r="H113" s="275" t="str">
        <f t="shared" si="32"/>
        <v/>
      </c>
      <c r="I113" s="276"/>
      <c r="J113" s="275" t="str">
        <f t="shared" si="33"/>
        <v/>
      </c>
      <c r="K113" s="276"/>
    </row>
    <row r="114" spans="1:11" ht="18" customHeight="1">
      <c r="A114" s="173" t="str">
        <f>IF($D$8="Data Not Entered On Set-Up Worksheet","",IF(OR(VLOOKUP($D$8,County_Lookup,29,FALSE)="",VLOOKUP($D$8,County_Lookup,29,FALSE)=0),"",VLOOKUP($D$8,County_Lookup,29,FALSE)))</f>
        <v/>
      </c>
      <c r="B114" s="275" t="str">
        <f t="shared" si="29"/>
        <v/>
      </c>
      <c r="C114" s="276"/>
      <c r="D114" s="275" t="str">
        <f t="shared" si="30"/>
        <v/>
      </c>
      <c r="E114" s="276"/>
      <c r="F114" s="275" t="str">
        <f t="shared" si="31"/>
        <v/>
      </c>
      <c r="G114" s="276"/>
      <c r="H114" s="275" t="str">
        <f t="shared" si="32"/>
        <v/>
      </c>
      <c r="I114" s="276"/>
      <c r="J114" s="275" t="str">
        <f t="shared" si="33"/>
        <v/>
      </c>
      <c r="K114" s="276"/>
    </row>
    <row r="115" spans="1:11" ht="18" customHeight="1">
      <c r="A115" s="173" t="str">
        <f>IF($D$8="Data Not Entered On Set-Up Worksheet","",IF(OR(VLOOKUP($D$8,County_Lookup,30,FALSE)="",VLOOKUP($D$8,County_Lookup,30,FALSE)=0),"",VLOOKUP($D$8,County_Lookup,30,FALSE)))</f>
        <v/>
      </c>
      <c r="B115" s="275" t="str">
        <f t="shared" si="29"/>
        <v/>
      </c>
      <c r="C115" s="276"/>
      <c r="D115" s="275" t="str">
        <f t="shared" si="30"/>
        <v/>
      </c>
      <c r="E115" s="276"/>
      <c r="F115" s="275" t="str">
        <f t="shared" si="31"/>
        <v/>
      </c>
      <c r="G115" s="276"/>
      <c r="H115" s="275" t="str">
        <f t="shared" si="32"/>
        <v/>
      </c>
      <c r="I115" s="276"/>
      <c r="J115" s="275" t="str">
        <f t="shared" si="33"/>
        <v/>
      </c>
      <c r="K115" s="276"/>
    </row>
    <row r="116" spans="1:11" ht="18" customHeight="1">
      <c r="A116" s="173" t="str">
        <f>IF($D$8="Data Not Entered On Set-Up Worksheet","",IF(OR(VLOOKUP($D$8,County_Lookup,31,FALSE)="",VLOOKUP($D$8,County_Lookup,31,FALSE)=0),"",VLOOKUP($D$8,County_Lookup,31,FALSE)))</f>
        <v/>
      </c>
      <c r="B116" s="275" t="str">
        <f t="shared" si="29"/>
        <v/>
      </c>
      <c r="C116" s="276"/>
      <c r="D116" s="275" t="str">
        <f t="shared" si="30"/>
        <v/>
      </c>
      <c r="E116" s="276"/>
      <c r="F116" s="275" t="str">
        <f t="shared" si="31"/>
        <v/>
      </c>
      <c r="G116" s="276"/>
      <c r="H116" s="275" t="str">
        <f t="shared" si="32"/>
        <v/>
      </c>
      <c r="I116" s="276"/>
      <c r="J116" s="275" t="str">
        <f t="shared" si="33"/>
        <v/>
      </c>
      <c r="K116" s="276"/>
    </row>
    <row r="117" spans="1:11" ht="18" customHeight="1">
      <c r="A117" s="173" t="str">
        <f>IF($D$8="Data Not Entered On Set-Up Worksheet","",IF(OR(VLOOKUP($D$8,County_Lookup,32,FALSE)="",VLOOKUP($D$8,County_Lookup,32,FALSE)=0),"",VLOOKUP($D$8,County_Lookup,32,FALSE)))</f>
        <v/>
      </c>
      <c r="B117" s="275" t="str">
        <f>IF($A117="","",IF(B81=0,0,B45/B81))</f>
        <v/>
      </c>
      <c r="C117" s="276"/>
      <c r="D117" s="275" t="str">
        <f>IF($A117="","",IF(D81=0,0,D45/D81))</f>
        <v/>
      </c>
      <c r="E117" s="276"/>
      <c r="F117" s="275" t="str">
        <f>IF($A117="","",IF(F81=0,0,F45/F81))</f>
        <v/>
      </c>
      <c r="G117" s="276"/>
      <c r="H117" s="275" t="str">
        <f>IF($A117="","",IF(H81=0,0,H45/H81))</f>
        <v/>
      </c>
      <c r="I117" s="276"/>
      <c r="J117" s="275" t="str">
        <f>IF($A117="","",IF(J81=0,0,J45/J81))</f>
        <v/>
      </c>
      <c r="K117" s="276"/>
    </row>
    <row r="118" spans="1:11" ht="18" customHeight="1" thickBot="1">
      <c r="A118" s="174" t="s">
        <v>2</v>
      </c>
      <c r="B118" s="277">
        <f>IF($A118="","",IF(B82=0,0,B46/B82))</f>
        <v>0</v>
      </c>
      <c r="C118" s="278"/>
      <c r="D118" s="277">
        <f>IF($A118="","",IF(D82=0,0,D46/D82))</f>
        <v>0</v>
      </c>
      <c r="E118" s="278"/>
      <c r="F118" s="277">
        <f>IF($A118="","",IF(F82=0,0,F46/F82))</f>
        <v>0</v>
      </c>
      <c r="G118" s="278"/>
      <c r="H118" s="277">
        <f>IF($A118="","",IF(H82=0,0,H46/H82))</f>
        <v>0</v>
      </c>
      <c r="I118" s="278"/>
      <c r="J118" s="277">
        <f>IF($A118="","",IF(J82=0,0,J46/J82))</f>
        <v>0</v>
      </c>
      <c r="K118" s="278"/>
    </row>
  </sheetData>
  <sheetProtection sheet="1" objects="1" scenarios="1"/>
  <mergeCells count="165">
    <mergeCell ref="B116:C116"/>
    <mergeCell ref="D116:E116"/>
    <mergeCell ref="F116:G116"/>
    <mergeCell ref="H116:I116"/>
    <mergeCell ref="J116:K116"/>
    <mergeCell ref="B114:C114"/>
    <mergeCell ref="D114:E114"/>
    <mergeCell ref="F114:G114"/>
    <mergeCell ref="H114:I114"/>
    <mergeCell ref="J114:K114"/>
    <mergeCell ref="B115:C115"/>
    <mergeCell ref="D115:E115"/>
    <mergeCell ref="F115:G115"/>
    <mergeCell ref="H115:I115"/>
    <mergeCell ref="J115:K115"/>
    <mergeCell ref="B112:C112"/>
    <mergeCell ref="D112:E112"/>
    <mergeCell ref="F112:G112"/>
    <mergeCell ref="H112:I112"/>
    <mergeCell ref="J112:K112"/>
    <mergeCell ref="B113:C113"/>
    <mergeCell ref="D113:E113"/>
    <mergeCell ref="F113:G113"/>
    <mergeCell ref="H113:I113"/>
    <mergeCell ref="J113:K113"/>
    <mergeCell ref="J118:K118"/>
    <mergeCell ref="J117:K117"/>
    <mergeCell ref="B118:C118"/>
    <mergeCell ref="D118:E118"/>
    <mergeCell ref="F118:G118"/>
    <mergeCell ref="H118:I118"/>
    <mergeCell ref="J108:K108"/>
    <mergeCell ref="B117:C117"/>
    <mergeCell ref="D117:E117"/>
    <mergeCell ref="F117:G117"/>
    <mergeCell ref="H117:I117"/>
    <mergeCell ref="B109:C109"/>
    <mergeCell ref="D109:E109"/>
    <mergeCell ref="F109:G109"/>
    <mergeCell ref="H109:I109"/>
    <mergeCell ref="J109:K109"/>
    <mergeCell ref="B110:C110"/>
    <mergeCell ref="D110:E110"/>
    <mergeCell ref="F110:G110"/>
    <mergeCell ref="H110:I110"/>
    <mergeCell ref="J110:K110"/>
    <mergeCell ref="B111:C111"/>
    <mergeCell ref="D111:E111"/>
    <mergeCell ref="F111:G111"/>
    <mergeCell ref="J107:K107"/>
    <mergeCell ref="B108:C108"/>
    <mergeCell ref="D108:E108"/>
    <mergeCell ref="F108:G108"/>
    <mergeCell ref="H108:I108"/>
    <mergeCell ref="J106:K106"/>
    <mergeCell ref="B107:C107"/>
    <mergeCell ref="D107:E107"/>
    <mergeCell ref="F107:G107"/>
    <mergeCell ref="H107:I107"/>
    <mergeCell ref="J105:K105"/>
    <mergeCell ref="B106:C106"/>
    <mergeCell ref="D106:E106"/>
    <mergeCell ref="F106:G106"/>
    <mergeCell ref="H106:I106"/>
    <mergeCell ref="J104:K104"/>
    <mergeCell ref="B105:C105"/>
    <mergeCell ref="D105:E105"/>
    <mergeCell ref="F105:G105"/>
    <mergeCell ref="H105:I105"/>
    <mergeCell ref="J103:K103"/>
    <mergeCell ref="B104:C104"/>
    <mergeCell ref="D104:E104"/>
    <mergeCell ref="F104:G104"/>
    <mergeCell ref="H104:I104"/>
    <mergeCell ref="J102:K102"/>
    <mergeCell ref="B103:C103"/>
    <mergeCell ref="D103:E103"/>
    <mergeCell ref="F103:G103"/>
    <mergeCell ref="H103:I103"/>
    <mergeCell ref="J101:K101"/>
    <mergeCell ref="B102:C102"/>
    <mergeCell ref="D102:E102"/>
    <mergeCell ref="F102:G102"/>
    <mergeCell ref="H102:I102"/>
    <mergeCell ref="J100:K100"/>
    <mergeCell ref="B101:C101"/>
    <mergeCell ref="D101:E101"/>
    <mergeCell ref="F101:G101"/>
    <mergeCell ref="H101:I101"/>
    <mergeCell ref="J99:K99"/>
    <mergeCell ref="B100:C100"/>
    <mergeCell ref="D100:E100"/>
    <mergeCell ref="F100:G100"/>
    <mergeCell ref="H100:I100"/>
    <mergeCell ref="J98:K98"/>
    <mergeCell ref="B99:C99"/>
    <mergeCell ref="D99:E99"/>
    <mergeCell ref="F99:G99"/>
    <mergeCell ref="H99:I99"/>
    <mergeCell ref="J97:K97"/>
    <mergeCell ref="B98:C98"/>
    <mergeCell ref="D98:E98"/>
    <mergeCell ref="F98:G98"/>
    <mergeCell ref="H98:I98"/>
    <mergeCell ref="J96:K96"/>
    <mergeCell ref="B97:C97"/>
    <mergeCell ref="D97:E97"/>
    <mergeCell ref="F97:G97"/>
    <mergeCell ref="H97:I97"/>
    <mergeCell ref="J95:K95"/>
    <mergeCell ref="B96:C96"/>
    <mergeCell ref="D96:E96"/>
    <mergeCell ref="F96:G96"/>
    <mergeCell ref="H96:I96"/>
    <mergeCell ref="J94:K94"/>
    <mergeCell ref="B95:C95"/>
    <mergeCell ref="D95:E95"/>
    <mergeCell ref="F95:G95"/>
    <mergeCell ref="H95:I95"/>
    <mergeCell ref="J93:K93"/>
    <mergeCell ref="B94:C94"/>
    <mergeCell ref="D94:E94"/>
    <mergeCell ref="F94:G94"/>
    <mergeCell ref="H94:I94"/>
    <mergeCell ref="J92:K92"/>
    <mergeCell ref="B93:C93"/>
    <mergeCell ref="D93:E93"/>
    <mergeCell ref="F93:G93"/>
    <mergeCell ref="H93:I93"/>
    <mergeCell ref="F89:G89"/>
    <mergeCell ref="H89:I89"/>
    <mergeCell ref="J91:K91"/>
    <mergeCell ref="B92:C92"/>
    <mergeCell ref="D92:E92"/>
    <mergeCell ref="F92:G92"/>
    <mergeCell ref="H92:I92"/>
    <mergeCell ref="J90:K90"/>
    <mergeCell ref="B91:C91"/>
    <mergeCell ref="D91:E91"/>
    <mergeCell ref="F91:G91"/>
    <mergeCell ref="H91:I91"/>
    <mergeCell ref="H111:I111"/>
    <mergeCell ref="J111:K111"/>
    <mergeCell ref="J87:K87"/>
    <mergeCell ref="B88:C88"/>
    <mergeCell ref="D88:E88"/>
    <mergeCell ref="F88:G88"/>
    <mergeCell ref="H88:I88"/>
    <mergeCell ref="J86:K86"/>
    <mergeCell ref="B87:C87"/>
    <mergeCell ref="D87:E87"/>
    <mergeCell ref="F87:G87"/>
    <mergeCell ref="H87:I87"/>
    <mergeCell ref="B86:C86"/>
    <mergeCell ref="D86:E86"/>
    <mergeCell ref="F86:G86"/>
    <mergeCell ref="H86:I86"/>
    <mergeCell ref="J89:K89"/>
    <mergeCell ref="B90:C90"/>
    <mergeCell ref="D90:E90"/>
    <mergeCell ref="F90:G90"/>
    <mergeCell ref="H90:I90"/>
    <mergeCell ref="J88:K88"/>
    <mergeCell ref="B89:C89"/>
    <mergeCell ref="D89:E89"/>
  </mergeCells>
  <conditionalFormatting sqref="D3">
    <cfRule type="expression" dxfId="55" priority="64">
      <formula>D3="Data Not Entered On Set-Up Worksheet"</formula>
    </cfRule>
  </conditionalFormatting>
  <conditionalFormatting sqref="D8">
    <cfRule type="expression" dxfId="54" priority="63">
      <formula>D8="Data Not Entered On Set-Up Worksheet"</formula>
    </cfRule>
  </conditionalFormatting>
  <conditionalFormatting sqref="D10">
    <cfRule type="expression" dxfId="53" priority="62">
      <formula>D10="Data Not Entered On Set-Up Worksheet"</formula>
    </cfRule>
  </conditionalFormatting>
  <conditionalFormatting sqref="B15:B36 B45">
    <cfRule type="expression" dxfId="52" priority="61">
      <formula>AND($A15&lt;&gt;"",B15="")</formula>
    </cfRule>
  </conditionalFormatting>
  <conditionalFormatting sqref="H3">
    <cfRule type="expression" dxfId="51" priority="60">
      <formula>H3="Data Not Entered On Set-Up Worksheet"</formula>
    </cfRule>
  </conditionalFormatting>
  <conditionalFormatting sqref="H10">
    <cfRule type="expression" dxfId="50" priority="59">
      <formula>H10="Data Not Entered On Set-Up Worksheet"</formula>
    </cfRule>
  </conditionalFormatting>
  <conditionalFormatting sqref="K3">
    <cfRule type="expression" dxfId="49" priority="52">
      <formula>K3="Data Not Entered On Set-Up Worksheet"</formula>
    </cfRule>
  </conditionalFormatting>
  <conditionalFormatting sqref="K8">
    <cfRule type="expression" dxfId="48" priority="51">
      <formula>K8="Data Not Entered On Set-Up Worksheet"</formula>
    </cfRule>
  </conditionalFormatting>
  <conditionalFormatting sqref="K10">
    <cfRule type="expression" dxfId="47" priority="50">
      <formula>K10="Data Not Entered On Set-Up Worksheet"</formula>
    </cfRule>
  </conditionalFormatting>
  <conditionalFormatting sqref="D15:D36 D45">
    <cfRule type="expression" dxfId="46" priority="49">
      <formula>AND($A15&lt;&gt;"",D15="")</formula>
    </cfRule>
  </conditionalFormatting>
  <conditionalFormatting sqref="F15:F36 F45">
    <cfRule type="expression" dxfId="45" priority="48">
      <formula>AND($A15&lt;&gt;"",F15="")</formula>
    </cfRule>
  </conditionalFormatting>
  <conditionalFormatting sqref="H15:H36 H45">
    <cfRule type="expression" dxfId="44" priority="47">
      <formula>AND($A15&lt;&gt;"",H15="")</formula>
    </cfRule>
  </conditionalFormatting>
  <conditionalFormatting sqref="B51:B72 B81">
    <cfRule type="expression" dxfId="43" priority="41">
      <formula>AND($A51&lt;&gt;"",B51="")</formula>
    </cfRule>
  </conditionalFormatting>
  <conditionalFormatting sqref="D51:D72 D81">
    <cfRule type="expression" dxfId="42" priority="40">
      <formula>AND($A51&lt;&gt;"",D51="")</formula>
    </cfRule>
  </conditionalFormatting>
  <conditionalFormatting sqref="F51:F72 F81">
    <cfRule type="expression" dxfId="41" priority="39">
      <formula>AND($A51&lt;&gt;"",F51="")</formula>
    </cfRule>
  </conditionalFormatting>
  <conditionalFormatting sqref="H51:H72 H81">
    <cfRule type="expression" dxfId="40" priority="38">
      <formula>AND($A51&lt;&gt;"",H51="")</formula>
    </cfRule>
  </conditionalFormatting>
  <conditionalFormatting sqref="B37">
    <cfRule type="expression" dxfId="39" priority="32">
      <formula>AND($A37&lt;&gt;"",B37="")</formula>
    </cfRule>
  </conditionalFormatting>
  <conditionalFormatting sqref="D37">
    <cfRule type="expression" dxfId="38" priority="31">
      <formula>AND($A37&lt;&gt;"",D37="")</formula>
    </cfRule>
  </conditionalFormatting>
  <conditionalFormatting sqref="F37">
    <cfRule type="expression" dxfId="37" priority="30">
      <formula>AND($A37&lt;&gt;"",F37="")</formula>
    </cfRule>
  </conditionalFormatting>
  <conditionalFormatting sqref="H37">
    <cfRule type="expression" dxfId="36" priority="29">
      <formula>AND($A37&lt;&gt;"",H37="")</formula>
    </cfRule>
  </conditionalFormatting>
  <conditionalFormatting sqref="B73">
    <cfRule type="expression" dxfId="35" priority="28">
      <formula>AND($A73&lt;&gt;"",B73="")</formula>
    </cfRule>
  </conditionalFormatting>
  <conditionalFormatting sqref="D73">
    <cfRule type="expression" dxfId="34" priority="27">
      <formula>AND($A73&lt;&gt;"",D73="")</formula>
    </cfRule>
  </conditionalFormatting>
  <conditionalFormatting sqref="F73">
    <cfRule type="expression" dxfId="33" priority="26">
      <formula>AND($A73&lt;&gt;"",F73="")</formula>
    </cfRule>
  </conditionalFormatting>
  <conditionalFormatting sqref="H73">
    <cfRule type="expression" dxfId="32" priority="25">
      <formula>AND($A73&lt;&gt;"",H73="")</formula>
    </cfRule>
  </conditionalFormatting>
  <conditionalFormatting sqref="B38">
    <cfRule type="expression" dxfId="31" priority="24">
      <formula>AND($A38&lt;&gt;"",B38="")</formula>
    </cfRule>
  </conditionalFormatting>
  <conditionalFormatting sqref="D38">
    <cfRule type="expression" dxfId="30" priority="23">
      <formula>AND($A38&lt;&gt;"",D38="")</formula>
    </cfRule>
  </conditionalFormatting>
  <conditionalFormatting sqref="F38">
    <cfRule type="expression" dxfId="29" priority="22">
      <formula>AND($A38&lt;&gt;"",F38="")</formula>
    </cfRule>
  </conditionalFormatting>
  <conditionalFormatting sqref="H38">
    <cfRule type="expression" dxfId="28" priority="21">
      <formula>AND($A38&lt;&gt;"",H38="")</formula>
    </cfRule>
  </conditionalFormatting>
  <conditionalFormatting sqref="B74">
    <cfRule type="expression" dxfId="27" priority="20">
      <formula>AND($A74&lt;&gt;"",B74="")</formula>
    </cfRule>
  </conditionalFormatting>
  <conditionalFormatting sqref="D74">
    <cfRule type="expression" dxfId="26" priority="19">
      <formula>AND($A74&lt;&gt;"",D74="")</formula>
    </cfRule>
  </conditionalFormatting>
  <conditionalFormatting sqref="F74">
    <cfRule type="expression" dxfId="25" priority="18">
      <formula>AND($A74&lt;&gt;"",F74="")</formula>
    </cfRule>
  </conditionalFormatting>
  <conditionalFormatting sqref="H74">
    <cfRule type="expression" dxfId="24" priority="17">
      <formula>AND($A74&lt;&gt;"",H74="")</formula>
    </cfRule>
  </conditionalFormatting>
  <conditionalFormatting sqref="B39">
    <cfRule type="expression" dxfId="23" priority="16">
      <formula>AND($A39&lt;&gt;"",B39="")</formula>
    </cfRule>
  </conditionalFormatting>
  <conditionalFormatting sqref="D39">
    <cfRule type="expression" dxfId="22" priority="15">
      <formula>AND($A39&lt;&gt;"",D39="")</formula>
    </cfRule>
  </conditionalFormatting>
  <conditionalFormatting sqref="F39">
    <cfRule type="expression" dxfId="21" priority="14">
      <formula>AND($A39&lt;&gt;"",F39="")</formula>
    </cfRule>
  </conditionalFormatting>
  <conditionalFormatting sqref="H39">
    <cfRule type="expression" dxfId="20" priority="13">
      <formula>AND($A39&lt;&gt;"",H39="")</formula>
    </cfRule>
  </conditionalFormatting>
  <conditionalFormatting sqref="B75">
    <cfRule type="expression" dxfId="19" priority="12">
      <formula>AND($A75&lt;&gt;"",B75="")</formula>
    </cfRule>
  </conditionalFormatting>
  <conditionalFormatting sqref="D75">
    <cfRule type="expression" dxfId="18" priority="11">
      <formula>AND($A75&lt;&gt;"",D75="")</formula>
    </cfRule>
  </conditionalFormatting>
  <conditionalFormatting sqref="F75">
    <cfRule type="expression" dxfId="17" priority="10">
      <formula>AND($A75&lt;&gt;"",F75="")</formula>
    </cfRule>
  </conditionalFormatting>
  <conditionalFormatting sqref="H75">
    <cfRule type="expression" dxfId="16" priority="9">
      <formula>AND($A75&lt;&gt;"",H75="")</formula>
    </cfRule>
  </conditionalFormatting>
  <conditionalFormatting sqref="B40:B44">
    <cfRule type="expression" dxfId="15" priority="8">
      <formula>AND($A40&lt;&gt;"",B40="")</formula>
    </cfRule>
  </conditionalFormatting>
  <conditionalFormatting sqref="D40:D44">
    <cfRule type="expression" dxfId="14" priority="7">
      <formula>AND($A40&lt;&gt;"",D40="")</formula>
    </cfRule>
  </conditionalFormatting>
  <conditionalFormatting sqref="F40:F44">
    <cfRule type="expression" dxfId="13" priority="6">
      <formula>AND($A40&lt;&gt;"",F40="")</formula>
    </cfRule>
  </conditionalFormatting>
  <conditionalFormatting sqref="H40:H44">
    <cfRule type="expression" dxfId="12" priority="5">
      <formula>AND($A40&lt;&gt;"",H40="")</formula>
    </cfRule>
  </conditionalFormatting>
  <conditionalFormatting sqref="B76:B80">
    <cfRule type="expression" dxfId="11" priority="4">
      <formula>AND($A76&lt;&gt;"",B76="")</formula>
    </cfRule>
  </conditionalFormatting>
  <conditionalFormatting sqref="D76:D80">
    <cfRule type="expression" dxfId="10" priority="3">
      <formula>AND($A76&lt;&gt;"",D76="")</formula>
    </cfRule>
  </conditionalFormatting>
  <conditionalFormatting sqref="F76:F80">
    <cfRule type="expression" dxfId="9" priority="2">
      <formula>AND($A76&lt;&gt;"",F76="")</formula>
    </cfRule>
  </conditionalFormatting>
  <conditionalFormatting sqref="H76:H80">
    <cfRule type="expression" dxfId="8" priority="1">
      <formula>AND($A76&lt;&gt;"",H76="")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46" max="16383" man="1"/>
    <brk id="82" max="16383" man="1"/>
  </row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4"/>
    <pageSetUpPr fitToPage="1"/>
  </sheetPr>
  <dimension ref="A1:K18"/>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11" ht="15" customHeight="1">
      <c r="A1" s="55" t="s">
        <v>75</v>
      </c>
    </row>
    <row r="2" spans="1:11" ht="15" customHeight="1">
      <c r="A2" s="55" t="s">
        <v>76</v>
      </c>
    </row>
    <row r="3" spans="1:11" ht="15" customHeight="1">
      <c r="A3" s="37" t="s">
        <v>339</v>
      </c>
      <c r="C3" s="59">
        <f>IF('Set-Up Worksheet'!F3="","Data Not Entered On Set-Up Worksheet",'Set-Up Worksheet'!F3)</f>
        <v>2022</v>
      </c>
    </row>
    <row r="4" spans="1:11" ht="15" customHeight="1">
      <c r="C4" s="39"/>
    </row>
    <row r="5" spans="1:11" ht="15" customHeight="1">
      <c r="A5" s="37" t="s">
        <v>62</v>
      </c>
      <c r="C5" s="39"/>
    </row>
    <row r="6" spans="1:11" ht="15" customHeight="1">
      <c r="A6" s="37" t="s">
        <v>63</v>
      </c>
      <c r="C6" s="39"/>
    </row>
    <row r="7" spans="1:11" ht="15" customHeight="1">
      <c r="A7" s="37"/>
      <c r="C7" s="39"/>
    </row>
    <row r="8" spans="1:11" ht="15" customHeight="1">
      <c r="A8" s="37" t="s">
        <v>77</v>
      </c>
      <c r="C8" s="60" t="str">
        <f>IF('Set-Up Worksheet'!E6="","Data Not Entered On Set-Up Worksheet",'Set-Up Worksheet'!E6)</f>
        <v>Data Not Entered On Set-Up Worksheet</v>
      </c>
    </row>
    <row r="9" spans="1:11" ht="15" customHeight="1">
      <c r="A9" s="37" t="s">
        <v>50</v>
      </c>
      <c r="C9" s="39" t="s">
        <v>51</v>
      </c>
    </row>
    <row r="10" spans="1:11" ht="15" customHeight="1">
      <c r="A10" s="37" t="s">
        <v>27</v>
      </c>
      <c r="C10" s="61" t="str">
        <f>IF(OR('Set-Up Worksheet'!E8="",'Set-Up Worksheet'!H8=""),"Data Not Entered On Set-Up Worksheet",TEXT('Set-Up Worksheet'!E8,"mmmm d, yyyy")&amp;" - "&amp;TEXT('Set-Up Worksheet'!H8,"mmmm d, yyyy"))</f>
        <v>July 1, 2021 - June 30, 2022</v>
      </c>
    </row>
    <row r="13" spans="1:11">
      <c r="A13" s="37"/>
      <c r="B13" s="37"/>
      <c r="C13" s="37"/>
      <c r="D13" s="37"/>
      <c r="E13" s="37"/>
    </row>
    <row r="16" spans="1:11" ht="39.9" customHeight="1">
      <c r="A16" s="281" t="s">
        <v>170</v>
      </c>
      <c r="B16" s="281"/>
      <c r="C16" s="281"/>
      <c r="D16" s="281"/>
      <c r="E16" s="281"/>
      <c r="F16" s="281"/>
      <c r="G16" s="281"/>
      <c r="H16" s="281"/>
      <c r="I16" s="281"/>
      <c r="J16" s="281"/>
      <c r="K16" s="82"/>
    </row>
    <row r="17" spans="1:11">
      <c r="A17" s="82"/>
      <c r="B17" s="82"/>
      <c r="C17" s="82"/>
      <c r="D17" s="82"/>
      <c r="E17" s="82"/>
      <c r="F17" s="82"/>
      <c r="G17" s="82"/>
      <c r="H17" s="82"/>
      <c r="I17" s="82"/>
      <c r="J17" s="82"/>
      <c r="K17" s="82"/>
    </row>
    <row r="18" spans="1:11">
      <c r="A18" s="82"/>
      <c r="B18" s="82"/>
      <c r="C18" s="82"/>
      <c r="D18" s="82"/>
      <c r="E18" s="82"/>
      <c r="F18" s="82"/>
      <c r="G18" s="82"/>
      <c r="H18" s="82"/>
      <c r="I18" s="82"/>
      <c r="J18" s="82"/>
      <c r="K18" s="82"/>
    </row>
  </sheetData>
  <sheetProtection sheet="1" objects="1" scenarios="1"/>
  <mergeCells count="1">
    <mergeCell ref="A16:J16"/>
  </mergeCells>
  <phoneticPr fontId="6" type="noConversion"/>
  <conditionalFormatting sqref="C3">
    <cfRule type="expression" dxfId="7" priority="3">
      <formula>C3="Data Not Entered On Set-Up Worksheet"</formula>
    </cfRule>
  </conditionalFormatting>
  <conditionalFormatting sqref="C8">
    <cfRule type="expression" dxfId="6" priority="2">
      <formula>C8="Data Not Entered On Set-Up Worksheet"</formula>
    </cfRule>
  </conditionalFormatting>
  <conditionalFormatting sqref="C10">
    <cfRule type="expression" dxfId="5"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22"/>
  <sheetViews>
    <sheetView workbookViewId="0">
      <selection activeCell="A25" sqref="A25"/>
    </sheetView>
  </sheetViews>
  <sheetFormatPr defaultColWidth="9.109375" defaultRowHeight="13.2"/>
  <cols>
    <col min="1" max="1" width="44.109375" style="6" customWidth="1"/>
    <col min="2" max="2" width="11.5546875" style="6" bestFit="1" customWidth="1"/>
    <col min="3" max="3" width="9.88671875" style="6" bestFit="1" customWidth="1"/>
    <col min="4" max="4" width="11.6640625" style="6" bestFit="1" customWidth="1"/>
    <col min="5" max="5" width="10.88671875" style="6" bestFit="1" customWidth="1"/>
    <col min="6" max="6" width="9.88671875" style="6" bestFit="1" customWidth="1"/>
    <col min="7" max="7" width="11.33203125" style="6" bestFit="1" customWidth="1"/>
    <col min="8" max="8" width="11.109375" style="6" bestFit="1" customWidth="1"/>
    <col min="9" max="9" width="9.109375" style="6"/>
    <col min="10" max="10" width="11.5546875" style="6" bestFit="1" customWidth="1"/>
    <col min="11" max="11" width="9.109375" style="6"/>
    <col min="12" max="12" width="9.88671875" style="6" bestFit="1" customWidth="1"/>
    <col min="13" max="13" width="9.109375" style="6"/>
    <col min="14" max="14" width="11.5546875" style="6" bestFit="1" customWidth="1"/>
    <col min="15" max="15" width="9.109375" style="6"/>
    <col min="16" max="17" width="10.88671875" style="6" bestFit="1" customWidth="1"/>
    <col min="18" max="18" width="9.109375" style="6"/>
    <col min="19" max="19" width="9.44140625" style="6" bestFit="1" customWidth="1"/>
    <col min="20" max="20" width="10.88671875" style="6" bestFit="1" customWidth="1"/>
    <col min="21" max="21" width="11.109375" style="6" bestFit="1" customWidth="1"/>
    <col min="22" max="16384" width="9.109375" style="6"/>
  </cols>
  <sheetData>
    <row r="1" spans="1:32">
      <c r="A1" s="207" t="s">
        <v>316</v>
      </c>
    </row>
    <row r="5" spans="1:32">
      <c r="A5" s="29" t="s">
        <v>68</v>
      </c>
    </row>
    <row r="6" spans="1:32">
      <c r="A6" s="150" t="s">
        <v>343</v>
      </c>
    </row>
    <row r="7" spans="1:32">
      <c r="A7" s="28" t="s">
        <v>66</v>
      </c>
      <c r="B7" s="228"/>
    </row>
    <row r="8" spans="1:32">
      <c r="A8" s="28" t="s">
        <v>344</v>
      </c>
    </row>
    <row r="9" spans="1:32">
      <c r="A9" s="28" t="s">
        <v>67</v>
      </c>
    </row>
    <row r="10" spans="1:32">
      <c r="A10" s="150" t="s">
        <v>338</v>
      </c>
    </row>
    <row r="11" spans="1:32">
      <c r="A11" s="150" t="s">
        <v>341</v>
      </c>
      <c r="B11" s="226"/>
    </row>
    <row r="13" spans="1:32">
      <c r="B13" s="232" t="s">
        <v>345</v>
      </c>
    </row>
    <row r="14" spans="1:32">
      <c r="A14" s="156" t="s">
        <v>195</v>
      </c>
      <c r="C14" s="28"/>
      <c r="D14" s="28"/>
      <c r="E14" s="28"/>
      <c r="F14" s="28"/>
      <c r="G14" s="28"/>
      <c r="H14" s="28"/>
      <c r="I14" s="28"/>
      <c r="J14" s="28"/>
      <c r="K14" s="28"/>
      <c r="L14" s="28"/>
      <c r="M14" s="28"/>
      <c r="N14" s="28"/>
      <c r="O14" s="28"/>
      <c r="P14" s="28"/>
      <c r="Q14" s="28"/>
      <c r="R14" s="28"/>
      <c r="S14" s="28"/>
      <c r="T14" s="28"/>
      <c r="U14" s="28"/>
      <c r="V14" s="28"/>
      <c r="W14" s="28"/>
      <c r="X14" s="28"/>
    </row>
    <row r="15" spans="1:32">
      <c r="A15" s="155" t="s">
        <v>196</v>
      </c>
      <c r="B15" s="74">
        <v>2</v>
      </c>
      <c r="C15" s="74">
        <v>3</v>
      </c>
      <c r="D15" s="74">
        <v>4</v>
      </c>
      <c r="E15" s="74">
        <v>5</v>
      </c>
      <c r="F15" s="74">
        <v>6</v>
      </c>
      <c r="G15" s="74">
        <v>7</v>
      </c>
      <c r="H15" s="74">
        <v>8</v>
      </c>
      <c r="I15" s="74">
        <v>9</v>
      </c>
      <c r="J15" s="74">
        <v>10</v>
      </c>
      <c r="K15" s="74">
        <v>11</v>
      </c>
      <c r="L15" s="74">
        <v>12</v>
      </c>
      <c r="M15" s="74">
        <v>13</v>
      </c>
      <c r="N15" s="74">
        <v>14</v>
      </c>
      <c r="O15" s="74">
        <v>15</v>
      </c>
      <c r="P15" s="74">
        <v>16</v>
      </c>
      <c r="Q15" s="74">
        <v>17</v>
      </c>
      <c r="R15" s="74">
        <v>18</v>
      </c>
      <c r="S15" s="74">
        <v>19</v>
      </c>
      <c r="T15" s="74">
        <v>20</v>
      </c>
      <c r="U15" s="74">
        <v>21</v>
      </c>
      <c r="V15" s="74">
        <v>22</v>
      </c>
      <c r="W15" s="74">
        <v>23</v>
      </c>
      <c r="X15" s="74">
        <v>24</v>
      </c>
      <c r="Y15" s="229">
        <v>25</v>
      </c>
      <c r="Z15" s="74">
        <v>26</v>
      </c>
      <c r="AA15" s="229">
        <v>27</v>
      </c>
      <c r="AB15" s="229">
        <v>28</v>
      </c>
      <c r="AC15" s="229">
        <v>29</v>
      </c>
      <c r="AD15" s="229">
        <v>30</v>
      </c>
      <c r="AE15" s="229">
        <v>31</v>
      </c>
      <c r="AF15" s="229">
        <v>32</v>
      </c>
    </row>
    <row r="16" spans="1:32">
      <c r="A16" s="37" t="s">
        <v>197</v>
      </c>
      <c r="B16" s="28"/>
      <c r="C16" s="28"/>
      <c r="D16" s="28"/>
      <c r="E16" s="28"/>
      <c r="F16" s="28"/>
      <c r="G16" s="28"/>
      <c r="H16" s="28"/>
      <c r="I16" s="28"/>
      <c r="J16" s="28"/>
      <c r="K16" s="28"/>
      <c r="L16" s="28"/>
      <c r="M16" s="28"/>
      <c r="N16" s="28"/>
      <c r="O16" s="28"/>
      <c r="P16" s="28"/>
      <c r="Q16" s="28"/>
      <c r="R16" s="28"/>
      <c r="S16" s="28"/>
      <c r="T16" s="28"/>
      <c r="U16" s="28"/>
      <c r="V16" s="28"/>
      <c r="W16" s="28"/>
      <c r="X16" s="28"/>
    </row>
    <row r="17" spans="1:32">
      <c r="A17" s="150" t="s">
        <v>343</v>
      </c>
      <c r="B17" s="28" t="s">
        <v>198</v>
      </c>
      <c r="C17" s="28" t="s">
        <v>199</v>
      </c>
      <c r="D17" s="28" t="s">
        <v>200</v>
      </c>
      <c r="E17" s="28" t="s">
        <v>257</v>
      </c>
      <c r="F17" s="28" t="s">
        <v>210</v>
      </c>
      <c r="G17" s="28" t="s">
        <v>201</v>
      </c>
      <c r="H17" s="28"/>
      <c r="I17" s="28"/>
      <c r="J17" s="28"/>
      <c r="K17" s="28"/>
      <c r="L17" s="28"/>
      <c r="M17" s="28"/>
      <c r="N17" s="28"/>
      <c r="O17" s="28"/>
      <c r="P17" s="28"/>
      <c r="Q17" s="28"/>
      <c r="R17" s="28"/>
      <c r="S17" s="28"/>
      <c r="T17" s="28"/>
      <c r="U17" s="28"/>
      <c r="V17" s="28"/>
      <c r="W17" s="28"/>
      <c r="X17" s="28"/>
    </row>
    <row r="18" spans="1:32">
      <c r="A18" s="28" t="s">
        <v>66</v>
      </c>
      <c r="B18" s="28" t="s">
        <v>247</v>
      </c>
      <c r="C18" s="28" t="s">
        <v>248</v>
      </c>
      <c r="D18" s="28" t="s">
        <v>249</v>
      </c>
      <c r="E18" s="28" t="s">
        <v>250</v>
      </c>
      <c r="F18" s="28" t="s">
        <v>252</v>
      </c>
      <c r="G18" s="28" t="s">
        <v>253</v>
      </c>
      <c r="H18" s="28" t="s">
        <v>254</v>
      </c>
      <c r="I18" s="28" t="s">
        <v>216</v>
      </c>
      <c r="J18" s="28" t="s">
        <v>255</v>
      </c>
      <c r="K18" s="28" t="s">
        <v>256</v>
      </c>
      <c r="L18" s="150"/>
      <c r="M18" s="28"/>
      <c r="N18" s="28"/>
      <c r="O18" s="28"/>
      <c r="P18" s="28"/>
      <c r="Q18" s="28"/>
      <c r="R18" s="28"/>
      <c r="S18" s="28"/>
      <c r="T18" s="28"/>
      <c r="U18" s="28"/>
      <c r="V18" s="28"/>
      <c r="W18" s="28"/>
      <c r="X18" s="28"/>
    </row>
    <row r="19" spans="1:32">
      <c r="A19" s="28" t="s">
        <v>344</v>
      </c>
      <c r="B19" s="28" t="s">
        <v>258</v>
      </c>
      <c r="C19" s="28" t="s">
        <v>203</v>
      </c>
      <c r="D19" s="28" t="s">
        <v>259</v>
      </c>
      <c r="E19" s="28" t="s">
        <v>260</v>
      </c>
      <c r="F19" s="28" t="s">
        <v>217</v>
      </c>
      <c r="G19" s="28" t="s">
        <v>218</v>
      </c>
      <c r="H19" s="28" t="s">
        <v>261</v>
      </c>
      <c r="I19" s="28" t="s">
        <v>262</v>
      </c>
      <c r="J19" s="28" t="s">
        <v>263</v>
      </c>
      <c r="K19" s="28" t="s">
        <v>292</v>
      </c>
      <c r="L19" s="28" t="s">
        <v>213</v>
      </c>
      <c r="M19" s="28" t="s">
        <v>264</v>
      </c>
      <c r="N19" s="28" t="s">
        <v>214</v>
      </c>
      <c r="O19" s="28" t="s">
        <v>265</v>
      </c>
      <c r="P19" s="28"/>
      <c r="Q19" s="28"/>
      <c r="R19" s="28"/>
      <c r="S19" s="28"/>
      <c r="T19" s="28"/>
      <c r="U19" s="28"/>
      <c r="V19" s="28"/>
      <c r="W19" s="28"/>
      <c r="X19" s="28"/>
    </row>
    <row r="20" spans="1:32">
      <c r="A20" s="28" t="s">
        <v>67</v>
      </c>
      <c r="B20" s="28" t="s">
        <v>266</v>
      </c>
      <c r="C20" s="28" t="s">
        <v>206</v>
      </c>
      <c r="D20" s="28" t="s">
        <v>267</v>
      </c>
      <c r="E20" s="28" t="s">
        <v>268</v>
      </c>
      <c r="F20" s="28" t="s">
        <v>269</v>
      </c>
      <c r="G20" s="28" t="s">
        <v>270</v>
      </c>
      <c r="H20" s="28" t="s">
        <v>271</v>
      </c>
      <c r="I20" s="28" t="s">
        <v>272</v>
      </c>
      <c r="J20" s="28" t="s">
        <v>273</v>
      </c>
      <c r="K20" s="28" t="s">
        <v>274</v>
      </c>
      <c r="L20" s="28" t="s">
        <v>219</v>
      </c>
      <c r="M20" s="28"/>
      <c r="N20" s="28"/>
      <c r="O20" s="28"/>
      <c r="P20" s="28"/>
      <c r="Q20" s="28"/>
      <c r="R20" s="28"/>
      <c r="S20" s="28"/>
      <c r="T20" s="28"/>
      <c r="U20" s="28"/>
      <c r="V20" s="28"/>
      <c r="W20" s="28"/>
      <c r="X20" s="28"/>
    </row>
    <row r="21" spans="1:32">
      <c r="A21" s="28" t="s">
        <v>338</v>
      </c>
      <c r="B21" s="28" t="s">
        <v>226</v>
      </c>
      <c r="C21" s="28" t="s">
        <v>227</v>
      </c>
      <c r="D21" s="228" t="s">
        <v>245</v>
      </c>
      <c r="E21" s="28" t="s">
        <v>221</v>
      </c>
      <c r="F21" s="28" t="s">
        <v>228</v>
      </c>
      <c r="G21" s="28" t="s">
        <v>222</v>
      </c>
      <c r="H21" s="28" t="s">
        <v>229</v>
      </c>
      <c r="I21" s="28" t="s">
        <v>246</v>
      </c>
      <c r="J21" s="28" t="s">
        <v>230</v>
      </c>
      <c r="K21" s="28" t="s">
        <v>231</v>
      </c>
      <c r="L21" s="28" t="s">
        <v>232</v>
      </c>
      <c r="M21" s="28" t="s">
        <v>233</v>
      </c>
      <c r="N21" s="28" t="s">
        <v>209</v>
      </c>
      <c r="O21" s="28" t="s">
        <v>234</v>
      </c>
      <c r="P21" s="28" t="s">
        <v>235</v>
      </c>
      <c r="Q21" s="28" t="s">
        <v>236</v>
      </c>
      <c r="R21" s="28" t="s">
        <v>237</v>
      </c>
      <c r="S21" s="6" t="s">
        <v>251</v>
      </c>
      <c r="T21" s="28" t="s">
        <v>223</v>
      </c>
      <c r="U21" s="28" t="s">
        <v>238</v>
      </c>
      <c r="V21" s="28" t="s">
        <v>224</v>
      </c>
      <c r="W21" s="28" t="s">
        <v>239</v>
      </c>
      <c r="X21" s="28" t="s">
        <v>240</v>
      </c>
      <c r="Y21" s="6" t="s">
        <v>225</v>
      </c>
      <c r="Z21" s="28" t="s">
        <v>241</v>
      </c>
      <c r="AA21" s="28" t="s">
        <v>242</v>
      </c>
      <c r="AB21" s="28" t="s">
        <v>243</v>
      </c>
      <c r="AC21" s="28" t="s">
        <v>244</v>
      </c>
      <c r="AD21" s="28"/>
      <c r="AE21" s="28"/>
      <c r="AF21" s="28"/>
    </row>
    <row r="22" spans="1:32">
      <c r="A22" s="150" t="s">
        <v>341</v>
      </c>
      <c r="B22" s="28" t="s">
        <v>202</v>
      </c>
      <c r="C22" s="28" t="s">
        <v>275</v>
      </c>
      <c r="D22" s="28" t="s">
        <v>276</v>
      </c>
      <c r="E22" s="28" t="s">
        <v>277</v>
      </c>
      <c r="F22" s="28" t="s">
        <v>278</v>
      </c>
      <c r="G22" s="28" t="s">
        <v>279</v>
      </c>
      <c r="H22" s="28" t="s">
        <v>280</v>
      </c>
      <c r="I22" s="6" t="s">
        <v>204</v>
      </c>
      <c r="J22" s="6" t="s">
        <v>205</v>
      </c>
      <c r="K22" s="28" t="s">
        <v>281</v>
      </c>
      <c r="L22" s="28" t="s">
        <v>282</v>
      </c>
      <c r="M22" s="6" t="s">
        <v>207</v>
      </c>
      <c r="N22" s="28" t="s">
        <v>283</v>
      </c>
      <c r="O22" s="6" t="s">
        <v>208</v>
      </c>
      <c r="P22" s="28" t="s">
        <v>284</v>
      </c>
      <c r="Q22" s="28" t="s">
        <v>285</v>
      </c>
      <c r="R22" s="28" t="s">
        <v>286</v>
      </c>
      <c r="S22" s="28" t="s">
        <v>287</v>
      </c>
      <c r="T22" s="28" t="s">
        <v>288</v>
      </c>
      <c r="U22" s="28" t="s">
        <v>289</v>
      </c>
      <c r="V22" s="28" t="s">
        <v>290</v>
      </c>
      <c r="W22" s="6" t="s">
        <v>211</v>
      </c>
      <c r="X22" s="28" t="s">
        <v>291</v>
      </c>
      <c r="Y22" s="6" t="s">
        <v>212</v>
      </c>
      <c r="Z22" s="6" t="s">
        <v>220</v>
      </c>
      <c r="AA22" s="28" t="s">
        <v>293</v>
      </c>
      <c r="AB22" s="28" t="s">
        <v>294</v>
      </c>
      <c r="AC22" s="6" t="s">
        <v>215</v>
      </c>
      <c r="AD22" s="28" t="s">
        <v>295</v>
      </c>
      <c r="AE22" s="28" t="s">
        <v>296</v>
      </c>
      <c r="AF22" s="28" t="s">
        <v>297</v>
      </c>
    </row>
  </sheetData>
  <sheetProtection sheet="1" objects="1" scenarios="1"/>
  <sortState xmlns:xlrd2="http://schemas.microsoft.com/office/spreadsheetml/2017/richdata2" columnSort="1" ref="B18:L18">
    <sortCondition ref="B18:L18"/>
  </sortState>
  <conditionalFormatting sqref="B17:Z22">
    <cfRule type="cellIs" dxfId="4" priority="14" operator="equal">
      <formula>""</formula>
    </cfRule>
  </conditionalFormatting>
  <conditionalFormatting sqref="AA17:AA22">
    <cfRule type="cellIs" dxfId="3" priority="8" operator="equal">
      <formula>""</formula>
    </cfRule>
  </conditionalFormatting>
  <conditionalFormatting sqref="AB17:AB22">
    <cfRule type="cellIs" dxfId="2" priority="6" operator="equal">
      <formula>""</formula>
    </cfRule>
  </conditionalFormatting>
  <conditionalFormatting sqref="AC17:AC22">
    <cfRule type="cellIs" dxfId="1" priority="4" operator="equal">
      <formula>""</formula>
    </cfRule>
  </conditionalFormatting>
  <conditionalFormatting sqref="AD17:AF21">
    <cfRule type="cellIs" dxfId="0" priority="2" operator="equal">
      <formula>""</formula>
    </cfRule>
  </conditionalFormatting>
  <printOptions horizontalCentered="1"/>
  <pageMargins left="0.3" right="0.3"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pageSetUpPr fitToPage="1"/>
  </sheetPr>
  <dimension ref="A1:E21"/>
  <sheetViews>
    <sheetView showGridLines="0" workbookViewId="0">
      <selection activeCell="C14" sqref="C14"/>
    </sheetView>
  </sheetViews>
  <sheetFormatPr defaultColWidth="9.109375" defaultRowHeight="13.2"/>
  <cols>
    <col min="1" max="1" width="22.44140625" style="28" customWidth="1"/>
    <col min="2" max="2" width="8.6640625" style="28" customWidth="1"/>
    <col min="3" max="5" width="20.6640625" style="28" customWidth="1"/>
    <col min="6" max="16384" width="9.109375" style="28"/>
  </cols>
  <sheetData>
    <row r="1" spans="1:5" ht="15" customHeight="1">
      <c r="A1" s="55" t="s">
        <v>75</v>
      </c>
    </row>
    <row r="2" spans="1:5" ht="15" customHeight="1">
      <c r="A2" s="55" t="s">
        <v>76</v>
      </c>
    </row>
    <row r="3" spans="1:5" ht="15" customHeight="1">
      <c r="A3" s="37" t="s">
        <v>339</v>
      </c>
      <c r="C3" s="59">
        <f>IF('Set-Up Worksheet'!F3="","Data Not Entered On Set-Up Worksheet",'Set-Up Worksheet'!F3)</f>
        <v>2022</v>
      </c>
    </row>
    <row r="4" spans="1:5" ht="15" customHeight="1">
      <c r="C4" s="39"/>
    </row>
    <row r="5" spans="1:5" ht="15" customHeight="1">
      <c r="A5" s="37" t="s">
        <v>40</v>
      </c>
      <c r="C5" s="39"/>
    </row>
    <row r="6" spans="1:5" ht="15" customHeight="1">
      <c r="A6" s="37" t="s">
        <v>83</v>
      </c>
      <c r="C6" s="39"/>
    </row>
    <row r="7" spans="1:5" ht="15" customHeight="1">
      <c r="A7" s="37"/>
      <c r="C7" s="39"/>
    </row>
    <row r="8" spans="1:5" ht="15" customHeight="1">
      <c r="A8" s="37" t="s">
        <v>77</v>
      </c>
      <c r="C8" s="60" t="str">
        <f>IF('Set-Up Worksheet'!E6="","Data Not Entered On Set-Up Worksheet",'Set-Up Worksheet'!E6)</f>
        <v>Data Not Entered On Set-Up Worksheet</v>
      </c>
    </row>
    <row r="9" spans="1:5" ht="15" customHeight="1">
      <c r="A9" s="37" t="s">
        <v>50</v>
      </c>
      <c r="C9" s="39" t="s">
        <v>51</v>
      </c>
    </row>
    <row r="10" spans="1:5" ht="15" customHeight="1">
      <c r="A10" s="37" t="s">
        <v>27</v>
      </c>
      <c r="C10" s="61" t="str">
        <f>IF(OR('Set-Up Worksheet'!E8="",'Set-Up Worksheet'!H8=""),"Data Not Entered On Set-Up Worksheet",TEXT('Set-Up Worksheet'!E8,"mmmm d, yyyy")&amp;" - "&amp;TEXT('Set-Up Worksheet'!H8,"mmmm d, yyyy"))</f>
        <v>July 1, 2021 - June 30, 2022</v>
      </c>
    </row>
    <row r="12" spans="1:5">
      <c r="A12" s="37"/>
      <c r="B12" s="37"/>
      <c r="C12" s="57" t="s">
        <v>20</v>
      </c>
      <c r="D12" s="57" t="s">
        <v>21</v>
      </c>
      <c r="E12" s="57" t="s">
        <v>35</v>
      </c>
    </row>
    <row r="13" spans="1:5" ht="39.9" customHeight="1">
      <c r="A13" s="85" t="s">
        <v>84</v>
      </c>
      <c r="B13" s="85" t="s">
        <v>81</v>
      </c>
      <c r="C13" s="118" t="s">
        <v>79</v>
      </c>
      <c r="D13" s="118" t="s">
        <v>78</v>
      </c>
      <c r="E13" s="118" t="s">
        <v>80</v>
      </c>
    </row>
    <row r="14" spans="1:5" ht="36" customHeight="1">
      <c r="A14" s="221" t="s">
        <v>325</v>
      </c>
      <c r="B14" s="58" t="s">
        <v>82</v>
      </c>
      <c r="C14" s="63"/>
      <c r="D14" s="63"/>
      <c r="E14" s="64">
        <f>IF(D14=0,0,C14/D14)</f>
        <v>0</v>
      </c>
    </row>
    <row r="15" spans="1:5" ht="36" customHeight="1">
      <c r="A15" s="221" t="s">
        <v>326</v>
      </c>
      <c r="B15" s="58" t="s">
        <v>82</v>
      </c>
      <c r="C15" s="63"/>
      <c r="D15" s="63"/>
      <c r="E15" s="64">
        <f t="shared" ref="E15:E16" si="0">IF(D15=0,0,C15/D15)</f>
        <v>0</v>
      </c>
    </row>
    <row r="16" spans="1:5" ht="39.6">
      <c r="A16" s="221" t="s">
        <v>327</v>
      </c>
      <c r="B16" s="58" t="s">
        <v>82</v>
      </c>
      <c r="C16" s="63"/>
      <c r="D16" s="63"/>
      <c r="E16" s="64">
        <f t="shared" si="0"/>
        <v>0</v>
      </c>
    </row>
    <row r="17" spans="1:5" ht="36" customHeight="1">
      <c r="A17" s="78" t="s">
        <v>89</v>
      </c>
      <c r="B17" s="58" t="s">
        <v>82</v>
      </c>
      <c r="C17" s="63"/>
      <c r="D17" s="63"/>
      <c r="E17" s="64">
        <f>IF(D17=0,0,C17/D17)</f>
        <v>0</v>
      </c>
    </row>
    <row r="18" spans="1:5" ht="36" customHeight="1">
      <c r="A18" s="78" t="s">
        <v>88</v>
      </c>
      <c r="B18" s="58" t="s">
        <v>82</v>
      </c>
      <c r="C18" s="63"/>
      <c r="D18" s="63"/>
      <c r="E18" s="64">
        <f>IF(D18=0,0,C18/D18)</f>
        <v>0</v>
      </c>
    </row>
    <row r="20" spans="1:5">
      <c r="C20" s="67" t="str">
        <f>IF(COUNTA(C14:D18)&lt;&gt;10,"Ç","")</f>
        <v>Ç</v>
      </c>
      <c r="D20" s="66"/>
    </row>
    <row r="21" spans="1:5">
      <c r="C21" s="65" t="str">
        <f>IF(COUNTA(C14:D18)&lt;&gt;10,"Enter data in yellow shaded cells","")</f>
        <v>Enter data in yellow shaded cells</v>
      </c>
      <c r="D21" s="66"/>
    </row>
  </sheetData>
  <sheetProtection sheet="1" objects="1" scenarios="1"/>
  <phoneticPr fontId="6" type="noConversion"/>
  <conditionalFormatting sqref="C3">
    <cfRule type="expression" dxfId="434" priority="5">
      <formula>C3="Data Not Entered On Set-Up Worksheet"</formula>
    </cfRule>
  </conditionalFormatting>
  <conditionalFormatting sqref="C8">
    <cfRule type="expression" dxfId="433" priority="4">
      <formula>C8="Data Not Entered On Set-Up Worksheet"</formula>
    </cfRule>
  </conditionalFormatting>
  <conditionalFormatting sqref="C10">
    <cfRule type="expression" dxfId="432" priority="3">
      <formula>C10="Data Not Entered On Set-Up Worksheet"</formula>
    </cfRule>
  </conditionalFormatting>
  <conditionalFormatting sqref="C14:D14 C17:D18">
    <cfRule type="cellIs" dxfId="431" priority="2" operator="equal">
      <formula>""</formula>
    </cfRule>
  </conditionalFormatting>
  <conditionalFormatting sqref="C15:D16">
    <cfRule type="cellIs" dxfId="430"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pageSetUpPr fitToPage="1"/>
  </sheetPr>
  <dimension ref="A1:I20"/>
  <sheetViews>
    <sheetView showGridLines="0" workbookViewId="0">
      <selection activeCell="D14" sqref="D14"/>
    </sheetView>
  </sheetViews>
  <sheetFormatPr defaultColWidth="9.109375" defaultRowHeight="13.2"/>
  <cols>
    <col min="1" max="1" width="22.44140625" style="28" customWidth="1"/>
    <col min="2" max="2" width="8.6640625" style="28" customWidth="1"/>
    <col min="3" max="9" width="18.6640625" style="28" customWidth="1"/>
    <col min="10" max="16384" width="9.109375" style="28"/>
  </cols>
  <sheetData>
    <row r="1" spans="1:9" ht="15" customHeight="1">
      <c r="A1" s="55" t="s">
        <v>75</v>
      </c>
    </row>
    <row r="2" spans="1:9" ht="15" customHeight="1">
      <c r="A2" s="55" t="s">
        <v>76</v>
      </c>
    </row>
    <row r="3" spans="1:9" ht="15" customHeight="1">
      <c r="A3" s="37" t="s">
        <v>339</v>
      </c>
      <c r="C3" s="59">
        <f>IF('Set-Up Worksheet'!F3="","Data Not Entered On Set-Up Worksheet",'Set-Up Worksheet'!F3)</f>
        <v>2022</v>
      </c>
      <c r="D3" s="59"/>
    </row>
    <row r="4" spans="1:9" ht="15" customHeight="1">
      <c r="C4" s="39"/>
      <c r="D4" s="39"/>
      <c r="E4" s="39"/>
    </row>
    <row r="5" spans="1:9" ht="15" customHeight="1">
      <c r="A5" s="37" t="s">
        <v>40</v>
      </c>
      <c r="C5" s="39"/>
      <c r="D5" s="39"/>
      <c r="E5" s="39"/>
    </row>
    <row r="6" spans="1:9" ht="15" customHeight="1">
      <c r="A6" s="37" t="s">
        <v>37</v>
      </c>
      <c r="C6" s="39"/>
      <c r="D6" s="39"/>
      <c r="E6" s="39"/>
    </row>
    <row r="7" spans="1:9" ht="15" customHeight="1">
      <c r="A7" s="37"/>
      <c r="C7" s="39"/>
      <c r="D7" s="39"/>
      <c r="E7" s="39"/>
    </row>
    <row r="8" spans="1:9" ht="15" customHeight="1">
      <c r="A8" s="37" t="s">
        <v>77</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2021 - June 30, 2022</v>
      </c>
      <c r="D10" s="61"/>
    </row>
    <row r="12" spans="1:9">
      <c r="A12" s="37"/>
      <c r="B12" s="37"/>
      <c r="C12" s="57" t="s">
        <v>20</v>
      </c>
      <c r="D12" s="57" t="s">
        <v>20</v>
      </c>
      <c r="E12" s="57" t="s">
        <v>20</v>
      </c>
      <c r="F12" s="57" t="s">
        <v>21</v>
      </c>
      <c r="G12" s="57" t="s">
        <v>35</v>
      </c>
      <c r="H12" s="57" t="s">
        <v>35</v>
      </c>
      <c r="I12" s="57" t="s">
        <v>35</v>
      </c>
    </row>
    <row r="13" spans="1:9" ht="52.8">
      <c r="A13" s="85" t="s">
        <v>84</v>
      </c>
      <c r="B13" s="85" t="s">
        <v>81</v>
      </c>
      <c r="C13" s="118" t="s">
        <v>92</v>
      </c>
      <c r="D13" s="118" t="s">
        <v>93</v>
      </c>
      <c r="E13" s="118" t="s">
        <v>90</v>
      </c>
      <c r="F13" s="118" t="s">
        <v>78</v>
      </c>
      <c r="G13" s="118" t="s">
        <v>94</v>
      </c>
      <c r="H13" s="118" t="s">
        <v>95</v>
      </c>
      <c r="I13" s="118" t="s">
        <v>91</v>
      </c>
    </row>
    <row r="14" spans="1:9" ht="36" customHeight="1">
      <c r="A14" s="77" t="s">
        <v>85</v>
      </c>
      <c r="B14" s="58" t="s">
        <v>82</v>
      </c>
      <c r="C14" s="119"/>
      <c r="D14" s="63"/>
      <c r="E14" s="63"/>
      <c r="F14" s="63"/>
      <c r="G14" s="120"/>
      <c r="H14" s="64">
        <f t="shared" ref="H14:I17" si="0">IF($F14=0,0,D14/$F14)</f>
        <v>0</v>
      </c>
      <c r="I14" s="64">
        <f t="shared" si="0"/>
        <v>0</v>
      </c>
    </row>
    <row r="15" spans="1:9" ht="36" customHeight="1">
      <c r="A15" s="78" t="s">
        <v>86</v>
      </c>
      <c r="B15" s="58" t="s">
        <v>82</v>
      </c>
      <c r="C15" s="63"/>
      <c r="D15" s="63"/>
      <c r="E15" s="63"/>
      <c r="F15" s="63"/>
      <c r="G15" s="64">
        <f>IF($F15=0,0,C15/$F15)</f>
        <v>0</v>
      </c>
      <c r="H15" s="64">
        <f t="shared" ref="H15" si="1">IF($F15=0,0,D15/$F15)</f>
        <v>0</v>
      </c>
      <c r="I15" s="64">
        <f t="shared" ref="I15" si="2">IF($F15=0,0,E15/$F15)</f>
        <v>0</v>
      </c>
    </row>
    <row r="16" spans="1:9" ht="36" customHeight="1">
      <c r="A16" s="221" t="s">
        <v>87</v>
      </c>
      <c r="B16" s="58" t="s">
        <v>82</v>
      </c>
      <c r="C16" s="119"/>
      <c r="D16" s="63"/>
      <c r="E16" s="63"/>
      <c r="F16" s="63"/>
      <c r="G16" s="120"/>
      <c r="H16" s="64">
        <f t="shared" si="0"/>
        <v>0</v>
      </c>
      <c r="I16" s="64">
        <f t="shared" si="0"/>
        <v>0</v>
      </c>
    </row>
    <row r="17" spans="1:9" ht="36" customHeight="1">
      <c r="A17" s="78" t="s">
        <v>88</v>
      </c>
      <c r="B17" s="58" t="s">
        <v>82</v>
      </c>
      <c r="C17" s="119"/>
      <c r="D17" s="63"/>
      <c r="E17" s="63"/>
      <c r="F17" s="63"/>
      <c r="G17" s="120"/>
      <c r="H17" s="64">
        <f t="shared" si="0"/>
        <v>0</v>
      </c>
      <c r="I17" s="64">
        <f t="shared" si="0"/>
        <v>0</v>
      </c>
    </row>
    <row r="19" spans="1:9">
      <c r="C19" s="67" t="str">
        <f>IF(COUNTA(C14:F17)&lt;&gt;10,"Ç","")</f>
        <v>Ç</v>
      </c>
      <c r="D19" s="67"/>
      <c r="E19" s="67"/>
      <c r="F19" s="66"/>
    </row>
    <row r="20" spans="1:9">
      <c r="C20" s="65" t="str">
        <f>IF(COUNTA(C14:F17)&lt;&gt;10,"Enter data in yellow shaded cells","")</f>
        <v>Enter data in yellow shaded cells</v>
      </c>
      <c r="D20" s="65"/>
      <c r="E20" s="65"/>
      <c r="F20" s="66"/>
    </row>
  </sheetData>
  <sheetProtection sheet="1" objects="1" scenarios="1"/>
  <conditionalFormatting sqref="C3">
    <cfRule type="expression" dxfId="429" priority="15">
      <formula>C3="Data Not Entered On Set-Up Worksheet"</formula>
    </cfRule>
  </conditionalFormatting>
  <conditionalFormatting sqref="C8">
    <cfRule type="expression" dxfId="428" priority="14">
      <formula>C8="Data Not Entered On Set-Up Worksheet"</formula>
    </cfRule>
  </conditionalFormatting>
  <conditionalFormatting sqref="C10">
    <cfRule type="expression" dxfId="427" priority="13">
      <formula>C10="Data Not Entered On Set-Up Worksheet"</formula>
    </cfRule>
  </conditionalFormatting>
  <conditionalFormatting sqref="E14:F14 E16:F17">
    <cfRule type="cellIs" dxfId="426" priority="12" operator="equal">
      <formula>""</formula>
    </cfRule>
  </conditionalFormatting>
  <conditionalFormatting sqref="D3">
    <cfRule type="expression" dxfId="425" priority="11">
      <formula>D3="Data Not Entered On Set-Up Worksheet"</formula>
    </cfRule>
  </conditionalFormatting>
  <conditionalFormatting sqref="D8">
    <cfRule type="expression" dxfId="424" priority="10">
      <formula>D8="Data Not Entered On Set-Up Worksheet"</formula>
    </cfRule>
  </conditionalFormatting>
  <conditionalFormatting sqref="D10">
    <cfRule type="expression" dxfId="423" priority="9">
      <formula>D10="Data Not Entered On Set-Up Worksheet"</formula>
    </cfRule>
  </conditionalFormatting>
  <conditionalFormatting sqref="D14 D16:D17">
    <cfRule type="cellIs" dxfId="422" priority="8" operator="equal">
      <formula>""</formula>
    </cfRule>
  </conditionalFormatting>
  <conditionalFormatting sqref="E15:F15">
    <cfRule type="cellIs" dxfId="421" priority="3" operator="equal">
      <formula>""</formula>
    </cfRule>
  </conditionalFormatting>
  <conditionalFormatting sqref="D15">
    <cfRule type="cellIs" dxfId="420" priority="2" operator="equal">
      <formula>""</formula>
    </cfRule>
  </conditionalFormatting>
  <conditionalFormatting sqref="C15">
    <cfRule type="cellIs" dxfId="419"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pageSetUpPr fitToPage="1"/>
  </sheetPr>
  <dimension ref="A1:I19"/>
  <sheetViews>
    <sheetView showGridLines="0" workbookViewId="0">
      <selection activeCell="E29" sqref="E29"/>
    </sheetView>
  </sheetViews>
  <sheetFormatPr defaultColWidth="9.109375" defaultRowHeight="13.2"/>
  <cols>
    <col min="1" max="1" width="22.44140625" style="28" customWidth="1"/>
    <col min="2" max="2" width="8.6640625" style="28" customWidth="1"/>
    <col min="3" max="9" width="18.6640625" style="28" customWidth="1"/>
    <col min="10" max="16384" width="9.109375" style="28"/>
  </cols>
  <sheetData>
    <row r="1" spans="1:9" ht="15" customHeight="1">
      <c r="A1" s="55" t="s">
        <v>75</v>
      </c>
    </row>
    <row r="2" spans="1:9" ht="15" customHeight="1">
      <c r="A2" s="55" t="s">
        <v>76</v>
      </c>
    </row>
    <row r="3" spans="1:9" ht="15" customHeight="1">
      <c r="A3" s="37" t="s">
        <v>339</v>
      </c>
      <c r="C3" s="59">
        <f>IF('Set-Up Worksheet'!F3="","Data Not Entered On Set-Up Worksheet",'Set-Up Worksheet'!F3)</f>
        <v>2022</v>
      </c>
      <c r="D3" s="59"/>
    </row>
    <row r="4" spans="1:9" ht="15" customHeight="1">
      <c r="C4" s="39"/>
      <c r="D4" s="39"/>
      <c r="E4" s="39"/>
    </row>
    <row r="5" spans="1:9" ht="15" customHeight="1">
      <c r="A5" s="37" t="s">
        <v>40</v>
      </c>
      <c r="C5" s="39"/>
      <c r="D5" s="39"/>
      <c r="E5" s="39"/>
    </row>
    <row r="6" spans="1:9" ht="15" customHeight="1">
      <c r="A6" s="37" t="s">
        <v>38</v>
      </c>
      <c r="C6" s="39"/>
      <c r="D6" s="39"/>
      <c r="E6" s="39"/>
    </row>
    <row r="7" spans="1:9" ht="15" customHeight="1">
      <c r="A7" s="37"/>
      <c r="C7" s="39"/>
      <c r="D7" s="39"/>
      <c r="E7" s="39"/>
    </row>
    <row r="8" spans="1:9" ht="15" customHeight="1">
      <c r="A8" s="37" t="s">
        <v>77</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2021 - June 30, 2022</v>
      </c>
      <c r="D10" s="61"/>
    </row>
    <row r="12" spans="1:9">
      <c r="A12" s="37"/>
      <c r="B12" s="37"/>
      <c r="C12" s="57" t="s">
        <v>20</v>
      </c>
      <c r="D12" s="57" t="s">
        <v>20</v>
      </c>
      <c r="E12" s="57" t="s">
        <v>20</v>
      </c>
      <c r="F12" s="57" t="s">
        <v>21</v>
      </c>
      <c r="G12" s="57" t="s">
        <v>35</v>
      </c>
      <c r="H12" s="57" t="s">
        <v>35</v>
      </c>
      <c r="I12" s="57" t="s">
        <v>35</v>
      </c>
    </row>
    <row r="13" spans="1:9" ht="52.8">
      <c r="A13" s="85" t="s">
        <v>84</v>
      </c>
      <c r="B13" s="85" t="s">
        <v>81</v>
      </c>
      <c r="C13" s="118" t="s">
        <v>92</v>
      </c>
      <c r="D13" s="118" t="s">
        <v>93</v>
      </c>
      <c r="E13" s="118" t="s">
        <v>90</v>
      </c>
      <c r="F13" s="118" t="s">
        <v>78</v>
      </c>
      <c r="G13" s="118" t="s">
        <v>94</v>
      </c>
      <c r="H13" s="118" t="s">
        <v>95</v>
      </c>
      <c r="I13" s="118" t="s">
        <v>91</v>
      </c>
    </row>
    <row r="14" spans="1:9" ht="36" customHeight="1">
      <c r="A14" s="77" t="s">
        <v>85</v>
      </c>
      <c r="B14" s="58" t="s">
        <v>82</v>
      </c>
      <c r="C14" s="119"/>
      <c r="D14" s="63"/>
      <c r="E14" s="63"/>
      <c r="F14" s="63"/>
      <c r="G14" s="120"/>
      <c r="H14" s="64">
        <f t="shared" ref="H14:I16" si="0">IF($F14=0,0,D14/$F14)</f>
        <v>0</v>
      </c>
      <c r="I14" s="64">
        <f t="shared" si="0"/>
        <v>0</v>
      </c>
    </row>
    <row r="15" spans="1:9" ht="36" customHeight="1">
      <c r="A15" s="78" t="s">
        <v>96</v>
      </c>
      <c r="B15" s="58" t="s">
        <v>82</v>
      </c>
      <c r="C15" s="63"/>
      <c r="D15" s="63"/>
      <c r="E15" s="63"/>
      <c r="F15" s="63"/>
      <c r="G15" s="64">
        <f>IF($F15=0,0,C15/$F15)</f>
        <v>0</v>
      </c>
      <c r="H15" s="64">
        <f t="shared" si="0"/>
        <v>0</v>
      </c>
      <c r="I15" s="64">
        <f t="shared" si="0"/>
        <v>0</v>
      </c>
    </row>
    <row r="16" spans="1:9" ht="36" customHeight="1">
      <c r="A16" s="78" t="s">
        <v>88</v>
      </c>
      <c r="B16" s="58" t="s">
        <v>82</v>
      </c>
      <c r="C16" s="119"/>
      <c r="D16" s="63"/>
      <c r="E16" s="63"/>
      <c r="F16" s="63"/>
      <c r="G16" s="120"/>
      <c r="H16" s="64">
        <f t="shared" si="0"/>
        <v>0</v>
      </c>
      <c r="I16" s="64">
        <f t="shared" si="0"/>
        <v>0</v>
      </c>
    </row>
    <row r="18" spans="3:6">
      <c r="C18" s="67" t="str">
        <f>IF(COUNTA(C14:F16)&lt;&gt;10,"Ç","")</f>
        <v>Ç</v>
      </c>
      <c r="D18" s="67"/>
      <c r="E18" s="67"/>
      <c r="F18" s="66"/>
    </row>
    <row r="19" spans="3:6">
      <c r="C19" s="65" t="str">
        <f>IF(COUNTA(C14:F16)&lt;&gt;10,"Enter data in yellow shaded cells","")</f>
        <v>Enter data in yellow shaded cells</v>
      </c>
      <c r="D19" s="65"/>
      <c r="E19" s="65"/>
      <c r="F19" s="66"/>
    </row>
  </sheetData>
  <sheetProtection sheet="1" objects="1" scenarios="1"/>
  <conditionalFormatting sqref="C3">
    <cfRule type="expression" dxfId="418" priority="9">
      <formula>C3="Data Not Entered On Set-Up Worksheet"</formula>
    </cfRule>
  </conditionalFormatting>
  <conditionalFormatting sqref="C8">
    <cfRule type="expression" dxfId="417" priority="8">
      <formula>C8="Data Not Entered On Set-Up Worksheet"</formula>
    </cfRule>
  </conditionalFormatting>
  <conditionalFormatting sqref="C10">
    <cfRule type="expression" dxfId="416" priority="7">
      <formula>C10="Data Not Entered On Set-Up Worksheet"</formula>
    </cfRule>
  </conditionalFormatting>
  <conditionalFormatting sqref="E14:F16">
    <cfRule type="cellIs" dxfId="415" priority="6" operator="equal">
      <formula>""</formula>
    </cfRule>
  </conditionalFormatting>
  <conditionalFormatting sqref="D3">
    <cfRule type="expression" dxfId="414" priority="5">
      <formula>D3="Data Not Entered On Set-Up Worksheet"</formula>
    </cfRule>
  </conditionalFormatting>
  <conditionalFormatting sqref="D8">
    <cfRule type="expression" dxfId="413" priority="4">
      <formula>D8="Data Not Entered On Set-Up Worksheet"</formula>
    </cfRule>
  </conditionalFormatting>
  <conditionalFormatting sqref="D10">
    <cfRule type="expression" dxfId="412" priority="3">
      <formula>D10="Data Not Entered On Set-Up Worksheet"</formula>
    </cfRule>
  </conditionalFormatting>
  <conditionalFormatting sqref="D14:D16">
    <cfRule type="cellIs" dxfId="411" priority="2" operator="equal">
      <formula>""</formula>
    </cfRule>
  </conditionalFormatting>
  <conditionalFormatting sqref="C15">
    <cfRule type="cellIs" dxfId="410"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4"/>
    <pageSetUpPr fitToPage="1"/>
  </sheetPr>
  <dimension ref="A1:H22"/>
  <sheetViews>
    <sheetView showGridLines="0" zoomScaleNormal="100" zoomScaleSheetLayoutView="100" workbookViewId="0">
      <selection activeCell="I14" sqref="I14"/>
    </sheetView>
  </sheetViews>
  <sheetFormatPr defaultColWidth="9.109375" defaultRowHeight="13.2"/>
  <cols>
    <col min="1" max="1" width="22.44140625" style="28" customWidth="1"/>
    <col min="2" max="3" width="16.6640625" style="28" customWidth="1"/>
    <col min="4" max="4" width="20.6640625" style="28" customWidth="1"/>
    <col min="5" max="5" width="17.6640625" style="28" customWidth="1"/>
    <col min="6" max="6" width="16.6640625" style="28" customWidth="1"/>
    <col min="7" max="7" width="20.6640625" style="28" customWidth="1"/>
    <col min="8" max="8" width="9.44140625" style="28" customWidth="1"/>
    <col min="9" max="16384" width="9.109375" style="28"/>
  </cols>
  <sheetData>
    <row r="1" spans="1:8" ht="15" customHeight="1">
      <c r="A1" s="55" t="s">
        <v>75</v>
      </c>
    </row>
    <row r="2" spans="1:8" ht="15" customHeight="1">
      <c r="A2" s="55" t="s">
        <v>76</v>
      </c>
    </row>
    <row r="3" spans="1:8" ht="15" customHeight="1">
      <c r="A3" s="37" t="s">
        <v>339</v>
      </c>
      <c r="C3" s="59">
        <f>IF('Set-Up Worksheet'!F3="","Data Not Entered On Set-Up Worksheet",'Set-Up Worksheet'!F3)</f>
        <v>2022</v>
      </c>
      <c r="D3" s="59"/>
      <c r="E3" s="59"/>
    </row>
    <row r="4" spans="1:8" ht="15" customHeight="1">
      <c r="C4" s="39"/>
      <c r="D4" s="39"/>
      <c r="E4" s="39"/>
    </row>
    <row r="5" spans="1:8" ht="15" customHeight="1">
      <c r="A5" s="37" t="s">
        <v>41</v>
      </c>
      <c r="C5" s="39"/>
      <c r="D5" s="39"/>
      <c r="E5" s="39"/>
    </row>
    <row r="6" spans="1:8" ht="15" customHeight="1">
      <c r="A6" s="37" t="s">
        <v>42</v>
      </c>
      <c r="C6" s="39"/>
      <c r="D6" s="39"/>
      <c r="E6" s="39"/>
    </row>
    <row r="7" spans="1:8" ht="15" customHeight="1">
      <c r="A7" s="37"/>
      <c r="C7" s="39"/>
      <c r="D7" s="39"/>
      <c r="E7" s="39"/>
    </row>
    <row r="8" spans="1:8" ht="15" customHeight="1">
      <c r="A8" s="37" t="s">
        <v>77</v>
      </c>
      <c r="C8" s="60" t="str">
        <f>IF('Set-Up Worksheet'!E6="","Data Not Entered On Set-Up Worksheet",'Set-Up Worksheet'!E6)</f>
        <v>Data Not Entered On Set-Up Worksheet</v>
      </c>
      <c r="D8" s="60"/>
      <c r="E8" s="60"/>
    </row>
    <row r="9" spans="1:8" ht="15" customHeight="1">
      <c r="A9" s="37" t="s">
        <v>50</v>
      </c>
      <c r="C9" s="39" t="s">
        <v>51</v>
      </c>
      <c r="D9" s="39"/>
      <c r="E9" s="39"/>
    </row>
    <row r="10" spans="1:8" ht="15" customHeight="1">
      <c r="A10" s="37" t="s">
        <v>27</v>
      </c>
      <c r="C10" s="61" t="str">
        <f>IF(OR('Set-Up Worksheet'!E8="",'Set-Up Worksheet'!H8=""),"Data Not Entered On Set-Up Worksheet",TEXT('Set-Up Worksheet'!E8,"mmmm d, yyyy")&amp;" - "&amp;TEXT('Set-Up Worksheet'!H8,"mmmm d, yyyy"))</f>
        <v>July 1, 2021 - June 30, 2022</v>
      </c>
      <c r="D10" s="61"/>
      <c r="E10" s="61"/>
    </row>
    <row r="12" spans="1:8">
      <c r="B12" s="74" t="s">
        <v>20</v>
      </c>
      <c r="C12" s="74"/>
      <c r="D12" s="74" t="s">
        <v>20</v>
      </c>
      <c r="E12" s="74" t="s">
        <v>21</v>
      </c>
      <c r="F12" s="57" t="s">
        <v>35</v>
      </c>
      <c r="G12" s="57" t="s">
        <v>35</v>
      </c>
      <c r="H12" s="57"/>
    </row>
    <row r="13" spans="1:8" ht="69.900000000000006" customHeight="1">
      <c r="A13" s="85" t="s">
        <v>102</v>
      </c>
      <c r="B13" s="121" t="s">
        <v>99</v>
      </c>
      <c r="C13" s="118" t="s">
        <v>100</v>
      </c>
      <c r="D13" s="118" t="s">
        <v>101</v>
      </c>
      <c r="E13" s="118" t="s">
        <v>98</v>
      </c>
      <c r="F13" s="121" t="s">
        <v>103</v>
      </c>
      <c r="G13" s="118" t="s">
        <v>177</v>
      </c>
    </row>
    <row r="14" spans="1:8" ht="36" customHeight="1">
      <c r="A14" s="75" t="s">
        <v>24</v>
      </c>
      <c r="B14" s="63"/>
      <c r="C14" s="63"/>
      <c r="D14" s="63"/>
      <c r="E14" s="63"/>
      <c r="F14" s="64">
        <f t="shared" ref="F14:F19" si="0">IF($E14=0,0,B14/$E14)</f>
        <v>0</v>
      </c>
      <c r="G14" s="64">
        <f t="shared" ref="G14:G19" si="1">IF($E14=0,0,D14/$E14)</f>
        <v>0</v>
      </c>
    </row>
    <row r="15" spans="1:8" ht="36" customHeight="1">
      <c r="A15" s="75" t="s">
        <v>25</v>
      </c>
      <c r="B15" s="63"/>
      <c r="C15" s="63"/>
      <c r="D15" s="63"/>
      <c r="E15" s="63"/>
      <c r="F15" s="64">
        <f t="shared" si="0"/>
        <v>0</v>
      </c>
      <c r="G15" s="64">
        <f t="shared" si="1"/>
        <v>0</v>
      </c>
    </row>
    <row r="16" spans="1:8" ht="36" customHeight="1">
      <c r="A16" s="75" t="s">
        <v>31</v>
      </c>
      <c r="B16" s="63"/>
      <c r="C16" s="63"/>
      <c r="D16" s="63"/>
      <c r="E16" s="63"/>
      <c r="F16" s="64">
        <f t="shared" si="0"/>
        <v>0</v>
      </c>
      <c r="G16" s="64">
        <f t="shared" si="1"/>
        <v>0</v>
      </c>
    </row>
    <row r="17" spans="1:7" ht="36" customHeight="1">
      <c r="A17" s="75" t="s">
        <v>36</v>
      </c>
      <c r="B17" s="63"/>
      <c r="C17" s="63"/>
      <c r="D17" s="63"/>
      <c r="E17" s="63"/>
      <c r="F17" s="64">
        <f t="shared" si="0"/>
        <v>0</v>
      </c>
      <c r="G17" s="64">
        <f t="shared" si="1"/>
        <v>0</v>
      </c>
    </row>
    <row r="18" spans="1:7" ht="36" customHeight="1">
      <c r="A18" s="75" t="s">
        <v>0</v>
      </c>
      <c r="B18" s="63"/>
      <c r="C18" s="63"/>
      <c r="D18" s="63"/>
      <c r="E18" s="63"/>
      <c r="F18" s="64">
        <f t="shared" si="0"/>
        <v>0</v>
      </c>
      <c r="G18" s="64">
        <f t="shared" si="1"/>
        <v>0</v>
      </c>
    </row>
    <row r="19" spans="1:7" ht="36" customHeight="1">
      <c r="A19" s="75" t="s">
        <v>97</v>
      </c>
      <c r="B19" s="76">
        <f>SUM(B14:B18)</f>
        <v>0</v>
      </c>
      <c r="C19" s="76">
        <f>SUM(C14:C18)</f>
        <v>0</v>
      </c>
      <c r="D19" s="76">
        <f t="shared" ref="D19:E19" si="2">SUM(D14:D18)</f>
        <v>0</v>
      </c>
      <c r="E19" s="76">
        <f t="shared" si="2"/>
        <v>0</v>
      </c>
      <c r="F19" s="64">
        <f t="shared" si="0"/>
        <v>0</v>
      </c>
      <c r="G19" s="64">
        <f t="shared" si="1"/>
        <v>0</v>
      </c>
    </row>
    <row r="20" spans="1:7">
      <c r="A20" s="43"/>
    </row>
    <row r="21" spans="1:7">
      <c r="B21" s="67" t="str">
        <f>IF(COUNTA(B14:E18)&lt;&gt;20,"Ç","")</f>
        <v>Ç</v>
      </c>
      <c r="C21" s="66"/>
      <c r="D21" s="66"/>
      <c r="E21" s="66"/>
    </row>
    <row r="22" spans="1:7">
      <c r="B22" s="65" t="str">
        <f>IF(COUNTA(B14:E18)&lt;&gt;20,"Enter data in yellow shaded cells","")</f>
        <v>Enter data in yellow shaded cells</v>
      </c>
      <c r="C22" s="66"/>
      <c r="D22" s="66"/>
      <c r="E22" s="66"/>
    </row>
  </sheetData>
  <sheetProtection sheet="1" objects="1" scenarios="1"/>
  <phoneticPr fontId="6" type="noConversion"/>
  <conditionalFormatting sqref="C3:E3 C8:E8 C10:E10">
    <cfRule type="expression" dxfId="409" priority="4">
      <formula>C3="Data Not Entered On Set-Up Worksheet"</formula>
    </cfRule>
  </conditionalFormatting>
  <conditionalFormatting sqref="B14:E18">
    <cfRule type="cellIs" dxfId="408" priority="1" operator="equal">
      <formula>""</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pageSetUpPr fitToPage="1"/>
  </sheetPr>
  <dimension ref="A1:D19"/>
  <sheetViews>
    <sheetView showGridLines="0" workbookViewId="0">
      <selection activeCell="B14" sqref="B14"/>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75</v>
      </c>
    </row>
    <row r="2" spans="1:4" ht="15" customHeight="1">
      <c r="A2" s="55" t="s">
        <v>76</v>
      </c>
    </row>
    <row r="3" spans="1:4" ht="15" customHeight="1">
      <c r="A3" s="37" t="s">
        <v>339</v>
      </c>
      <c r="C3" s="59">
        <f>IF('Set-Up Worksheet'!F3="","Data Not Entered On Set-Up Worksheet",'Set-Up Worksheet'!F3)</f>
        <v>2022</v>
      </c>
    </row>
    <row r="4" spans="1:4" ht="15" customHeight="1">
      <c r="C4" s="39"/>
    </row>
    <row r="5" spans="1:4" ht="15" customHeight="1">
      <c r="A5" s="37" t="s">
        <v>41</v>
      </c>
      <c r="C5" s="39"/>
    </row>
    <row r="6" spans="1:4" ht="15" customHeight="1">
      <c r="A6" s="37" t="s">
        <v>43</v>
      </c>
      <c r="C6" s="39"/>
    </row>
    <row r="7" spans="1:4" ht="15" customHeight="1">
      <c r="A7" s="37"/>
      <c r="C7" s="39"/>
    </row>
    <row r="8" spans="1:4" ht="15" customHeight="1">
      <c r="A8" s="37" t="s">
        <v>77</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2021 - June 30, 2022</v>
      </c>
    </row>
    <row r="12" spans="1:4">
      <c r="B12" s="74" t="s">
        <v>20</v>
      </c>
      <c r="C12" s="74" t="s">
        <v>21</v>
      </c>
      <c r="D12" s="74" t="s">
        <v>35</v>
      </c>
    </row>
    <row r="13" spans="1:4" ht="39.6">
      <c r="B13" s="122" t="s">
        <v>105</v>
      </c>
      <c r="C13" s="122" t="s">
        <v>104</v>
      </c>
      <c r="D13" s="122" t="s">
        <v>106</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phoneticPr fontId="6" type="noConversion"/>
  <conditionalFormatting sqref="C3">
    <cfRule type="expression" dxfId="407" priority="4">
      <formula>C3="Data Not Entered On Set-Up Worksheet"</formula>
    </cfRule>
  </conditionalFormatting>
  <conditionalFormatting sqref="C8">
    <cfRule type="expression" dxfId="406" priority="3">
      <formula>C8="Data Not Entered On Set-Up Worksheet"</formula>
    </cfRule>
  </conditionalFormatting>
  <conditionalFormatting sqref="C10">
    <cfRule type="expression" dxfId="405" priority="2">
      <formula>C10="Data Not Entered On Set-Up Worksheet"</formula>
    </cfRule>
  </conditionalFormatting>
  <conditionalFormatting sqref="B14:C14">
    <cfRule type="cellIs" dxfId="404"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4"/>
    <pageSetUpPr fitToPage="1"/>
  </sheetPr>
  <dimension ref="A1:D19"/>
  <sheetViews>
    <sheetView showGridLines="0" workbookViewId="0">
      <selection activeCell="E6" sqref="E6:I6"/>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75</v>
      </c>
    </row>
    <row r="2" spans="1:4" ht="15" customHeight="1">
      <c r="A2" s="55" t="s">
        <v>76</v>
      </c>
    </row>
    <row r="3" spans="1:4" ht="15" customHeight="1">
      <c r="A3" s="37" t="s">
        <v>339</v>
      </c>
      <c r="C3" s="59">
        <f>IF('Set-Up Worksheet'!F3="","Data Not Entered On Set-Up Worksheet",'Set-Up Worksheet'!F3)</f>
        <v>2022</v>
      </c>
    </row>
    <row r="4" spans="1:4" ht="15" customHeight="1">
      <c r="C4" s="39"/>
    </row>
    <row r="5" spans="1:4" ht="15" customHeight="1">
      <c r="A5" s="37" t="s">
        <v>41</v>
      </c>
      <c r="C5" s="39"/>
    </row>
    <row r="6" spans="1:4" ht="15" customHeight="1">
      <c r="A6" s="37" t="s">
        <v>114</v>
      </c>
      <c r="C6" s="39"/>
    </row>
    <row r="7" spans="1:4" ht="15" customHeight="1">
      <c r="A7" s="37"/>
      <c r="C7" s="39"/>
    </row>
    <row r="8" spans="1:4" ht="15" customHeight="1">
      <c r="A8" s="37" t="s">
        <v>77</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2021 - June 30, 2022</v>
      </c>
    </row>
    <row r="12" spans="1:4">
      <c r="B12" s="74" t="s">
        <v>20</v>
      </c>
      <c r="C12" s="74" t="s">
        <v>21</v>
      </c>
      <c r="D12" s="74" t="s">
        <v>35</v>
      </c>
    </row>
    <row r="13" spans="1:4" ht="26.4">
      <c r="B13" s="122" t="s">
        <v>107</v>
      </c>
      <c r="C13" s="122" t="s">
        <v>104</v>
      </c>
      <c r="D13" s="122" t="s">
        <v>108</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403" priority="4">
      <formula>C3="Data Not Entered On Set-Up Worksheet"</formula>
    </cfRule>
  </conditionalFormatting>
  <conditionalFormatting sqref="C8">
    <cfRule type="expression" dxfId="402" priority="3">
      <formula>C8="Data Not Entered On Set-Up Worksheet"</formula>
    </cfRule>
  </conditionalFormatting>
  <conditionalFormatting sqref="C10">
    <cfRule type="expression" dxfId="401" priority="2">
      <formula>C10="Data Not Entered On Set-Up Worksheet"</formula>
    </cfRule>
  </conditionalFormatting>
  <conditionalFormatting sqref="B14:C14">
    <cfRule type="cellIs" dxfId="400"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C16"/>
  <sheetViews>
    <sheetView showGridLines="0" workbookViewId="0">
      <selection activeCell="F6" sqref="F6"/>
    </sheetView>
  </sheetViews>
  <sheetFormatPr defaultColWidth="9.109375" defaultRowHeight="13.2"/>
  <cols>
    <col min="1" max="1" width="22.44140625" style="28" customWidth="1"/>
    <col min="2" max="16384" width="9.109375" style="28"/>
  </cols>
  <sheetData>
    <row r="1" spans="1:3" ht="15" customHeight="1">
      <c r="A1" s="55" t="s">
        <v>75</v>
      </c>
    </row>
    <row r="2" spans="1:3" ht="15" customHeight="1">
      <c r="A2" s="55" t="s">
        <v>76</v>
      </c>
    </row>
    <row r="3" spans="1:3" ht="15" customHeight="1">
      <c r="A3" s="37" t="s">
        <v>339</v>
      </c>
      <c r="C3" s="59">
        <f>IF('Set-Up Worksheet'!F3="","Data Not Entered On Set-Up Worksheet",'Set-Up Worksheet'!F3)</f>
        <v>2022</v>
      </c>
    </row>
    <row r="4" spans="1:3" ht="15" customHeight="1">
      <c r="C4" s="39"/>
    </row>
    <row r="5" spans="1:3" ht="15" customHeight="1">
      <c r="A5" s="37" t="s">
        <v>41</v>
      </c>
      <c r="C5" s="39"/>
    </row>
    <row r="6" spans="1:3" ht="15" customHeight="1">
      <c r="A6" s="37" t="s">
        <v>44</v>
      </c>
      <c r="C6" s="39"/>
    </row>
    <row r="7" spans="1:3" ht="15" customHeight="1">
      <c r="A7" s="37"/>
      <c r="C7" s="39"/>
    </row>
    <row r="8" spans="1:3" ht="15" customHeight="1">
      <c r="A8" s="37" t="s">
        <v>77</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2021 - June 30, 2022</v>
      </c>
    </row>
    <row r="14" spans="1:3" ht="13.8">
      <c r="A14" s="81" t="s">
        <v>109</v>
      </c>
    </row>
    <row r="15" spans="1:3" ht="13.8">
      <c r="A15" s="81" t="s">
        <v>110</v>
      </c>
    </row>
    <row r="16" spans="1:3" ht="13.8">
      <c r="A16" s="81" t="s">
        <v>111</v>
      </c>
    </row>
  </sheetData>
  <sheetProtection sheet="1" objects="1" scenarios="1"/>
  <phoneticPr fontId="6" type="noConversion"/>
  <conditionalFormatting sqref="C3">
    <cfRule type="expression" dxfId="399" priority="3">
      <formula>C3="Data Not Entered On Set-Up Worksheet"</formula>
    </cfRule>
  </conditionalFormatting>
  <conditionalFormatting sqref="C8">
    <cfRule type="expression" dxfId="398" priority="2">
      <formula>C8="Data Not Entered On Set-Up Worksheet"</formula>
    </cfRule>
  </conditionalFormatting>
  <conditionalFormatting sqref="C10">
    <cfRule type="expression" dxfId="397"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12</vt:i4>
      </vt:variant>
    </vt:vector>
  </HeadingPairs>
  <TitlesOfParts>
    <vt:vector size="40" baseType="lpstr">
      <vt:lpstr>Set-Up Worksheet</vt:lpstr>
      <vt:lpstr>EOC A.1.</vt:lpstr>
      <vt:lpstr>EOC A.2.</vt:lpstr>
      <vt:lpstr>EOC A.3.</vt:lpstr>
      <vt:lpstr>EOC A.4.</vt:lpstr>
      <vt:lpstr>AA B.1.</vt:lpstr>
      <vt:lpstr>AA B.2.</vt:lpstr>
      <vt:lpstr>AA B.3.</vt:lpstr>
      <vt:lpstr>AA B.4.</vt:lpstr>
      <vt:lpstr>AA B.5.</vt:lpstr>
      <vt:lpstr>AA B.6.</vt:lpstr>
      <vt:lpstr>PPS C.1. </vt:lpstr>
      <vt:lpstr>PPS C.2. Complaint&amp;Grievance</vt:lpstr>
      <vt:lpstr>PPS C.2. Medicaid Appeals</vt:lpstr>
      <vt:lpstr>PPS C.3.</vt:lpstr>
      <vt:lpstr>UOS D.1.</vt:lpstr>
      <vt:lpstr>UOS D.2.</vt:lpstr>
      <vt:lpstr>UOS D.3.</vt:lpstr>
      <vt:lpstr>UOS D.4.</vt:lpstr>
      <vt:lpstr>UOS D.5.</vt:lpstr>
      <vt:lpstr>UOS D.6.</vt:lpstr>
      <vt:lpstr>UOS D.7.</vt:lpstr>
      <vt:lpstr>PDI F.1.</vt:lpstr>
      <vt:lpstr>PDI  F.2. (1)</vt:lpstr>
      <vt:lpstr>PDI F.2. (2)</vt:lpstr>
      <vt:lpstr>PDI F.2. (3)</vt:lpstr>
      <vt:lpstr>HAS G.1.</vt:lpstr>
      <vt:lpstr>Data Validation</vt:lpstr>
      <vt:lpstr>County_Lookup</vt:lpstr>
      <vt:lpstr>LME_MCO</vt:lpstr>
      <vt:lpstr>'AA B.1.'!Print_Area</vt:lpstr>
      <vt:lpstr>'PDI  F.2. (1)'!Print_Area</vt:lpstr>
      <vt:lpstr>'PPS C.2. Medicaid Appeals'!Print_Area</vt:lpstr>
      <vt:lpstr>'Set-Up Worksheet'!Print_Area</vt:lpstr>
      <vt:lpstr>'PDI  F.2. (1)'!Print_Titles</vt:lpstr>
      <vt:lpstr>'PDI F.2. (2)'!Print_Titles</vt:lpstr>
      <vt:lpstr>'PDI F.2. (3)'!Print_Titles</vt:lpstr>
      <vt:lpstr>'PPS C.2. Medicaid Appeals'!Print_Titles</vt:lpstr>
      <vt:lpstr>'UOS D.4.'!Print_Titles</vt:lpstr>
      <vt:lpstr>'UOS D.5.'!Print_Titles</vt:lpstr>
    </vt:vector>
  </TitlesOfParts>
  <Company>NC DHHS DMH/DD/SAS QM Section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michael.schwartz@dhhs.nc.gov</dc:creator>
  <cp:lastModifiedBy>Bowman, Jennifer</cp:lastModifiedBy>
  <cp:lastPrinted>2014-07-31T13:28:08Z</cp:lastPrinted>
  <dcterms:created xsi:type="dcterms:W3CDTF">2006-10-06T20:30:56Z</dcterms:created>
  <dcterms:modified xsi:type="dcterms:W3CDTF">2022-01-21T20:56:51Z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PEERREVIEW">
    <vt:lpwstr>Peer Review Identifier</vt:lpwstr>
  </property>
  <property fmtid="{D5CDD505-2E9C-101B-9397-08002B2CF9AE}" pid="3" name="MPR_DocID">
    <vt:lpwstr>1AB0AC900643425682D6E0F5363957E1</vt:lpwstr>
  </property>
  <property fmtid="{D5CDD505-2E9C-101B-9397-08002B2CF9AE}" pid="4" name="_ReviewCycleID">
    <vt:i4>-1314058683</vt:i4>
  </property>
  <property fmtid="{D5CDD505-2E9C-101B-9397-08002B2CF9AE}" pid="5" name="_NewReviewCycle">
    <vt:lpwstr/>
  </property>
  <property fmtid="{D5CDD505-2E9C-101B-9397-08002B2CF9AE}" pid="6" name="_EmailEntryID">
    <vt:lpwstr>00000000B593B43F7892AA4F9B872E9B6BF41BCF07000262C8369C559C4D817986EF2E81E26700007BA0A77E0000BEA824DBB042384392F225CE6B04BB210002EADBBB2C0000</vt:lpwstr>
  </property>
  <property fmtid="{D5CDD505-2E9C-101B-9397-08002B2CF9AE}" pid="7" name="_EmailStoreID">
    <vt:lpwstr>0000000038A1BB1005E5101AA1BB08002B2A56C200006D737073742E646C6C00000000004E495441F9BFB80100AA0037D96E0000000046003A005C006D00610069006C0066006F006C006400650072005C0061007200630068006900760065002E007000730074000000</vt:lpwstr>
  </property>
  <property fmtid="{D5CDD505-2E9C-101B-9397-08002B2CF9AE}" pid="8" name="_EmailStoreID0">
    <vt:lpwstr>0000000038A1BB1005E5101AA1BB08002B2A56C20000454D534D44422E444C4C00000000000000001B55FA20AA6611CD9BC800AA002FC45A0C0000004150535730343432455653002F6F3D5548472D45786368616E67654D61696C2F6F753D46697273742041646D696E6973747261746976652047726F75702F636E3D52656</vt:lpwstr>
  </property>
  <property fmtid="{D5CDD505-2E9C-101B-9397-08002B2CF9AE}" pid="9" name="_EmailStoreID1">
    <vt:lpwstr>3697069656E74732F636E3D61706F7474732D4647514D5048454554483131323632303038313731313600</vt:lpwstr>
  </property>
</Properties>
</file>