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\FINANCE &amp; BUDGET\Health Choice\By County Allocation\FFY 2017\"/>
    </mc:Choice>
  </mc:AlternateContent>
  <bookViews>
    <workbookView xWindow="0" yWindow="0" windowWidth="15360" windowHeight="8316" firstSheet="4" activeTab="4"/>
  </bookViews>
  <sheets>
    <sheet name="2013 County Allocation Estimate" sheetId="7" r:id="rId1"/>
    <sheet name="How Allocations Were Revised" sheetId="4" state="hidden" r:id="rId2"/>
    <sheet name="Allocation to Cnties" sheetId="8" state="hidden" r:id="rId3"/>
    <sheet name="Sheet1" sheetId="9" state="hidden" r:id="rId4"/>
    <sheet name="Allocation 2017 Estimate" sheetId="10" r:id="rId5"/>
    <sheet name="County Percentages" sheetId="11" state="hidden" r:id="rId6"/>
    <sheet name="Revised County Percentages" sheetId="12" state="hidden" r:id="rId7"/>
  </sheets>
  <definedNames>
    <definedName name="_xlnm.Print_Area" localSheetId="0">'2013 County Allocation Estimate'!$A$3:$I$107</definedName>
    <definedName name="_xlnm.Print_Area" localSheetId="2">'Allocation to Cnties'!$A$3:$I$107</definedName>
    <definedName name="_xlnm.Print_Area" localSheetId="3">Sheet1!$B$2:$G$107</definedName>
    <definedName name="_xlnm.Print_Titles" localSheetId="0">'2013 County Allocation Estimate'!$3:$3</definedName>
    <definedName name="_xlnm.Print_Titles" localSheetId="2">'Allocation to Cnties'!$3:$3</definedName>
    <definedName name="_xlnm.Print_Titles" localSheetId="3">Sheet1!$3:$3</definedName>
  </definedNames>
  <calcPr calcId="152511"/>
</workbook>
</file>

<file path=xl/calcChain.xml><?xml version="1.0" encoding="utf-8"?>
<calcChain xmlns="http://schemas.openxmlformats.org/spreadsheetml/2006/main">
  <c r="J105" i="10" l="1"/>
  <c r="J10" i="10" l="1"/>
  <c r="B114" i="10" l="1"/>
  <c r="D104" i="10" l="1"/>
  <c r="H104" i="10" s="1"/>
  <c r="D105" i="10"/>
  <c r="H105" i="10" s="1"/>
  <c r="D121" i="10"/>
  <c r="C121" i="10"/>
  <c r="C122" i="10" s="1"/>
  <c r="C104" i="10" s="1"/>
  <c r="D122" i="10" l="1"/>
  <c r="C105" i="10" s="1"/>
  <c r="C24" i="4"/>
  <c r="U53" i="10" l="1"/>
  <c r="U90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89" i="10"/>
  <c r="U88" i="10"/>
  <c r="U87" i="10"/>
  <c r="U86" i="10"/>
  <c r="U85" i="10"/>
  <c r="U84" i="10"/>
  <c r="U83" i="10"/>
  <c r="U82" i="10"/>
  <c r="U81" i="10"/>
  <c r="U80" i="10"/>
  <c r="U79" i="10"/>
  <c r="U78" i="10"/>
  <c r="U77" i="10"/>
  <c r="U76" i="10"/>
  <c r="U75" i="10"/>
  <c r="U74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7" i="10"/>
  <c r="U56" i="10"/>
  <c r="U55" i="10"/>
  <c r="U54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U5" i="10"/>
  <c r="U4" i="10"/>
  <c r="C115" i="10" l="1"/>
  <c r="I105" i="10" s="1"/>
  <c r="E116" i="10" l="1"/>
  <c r="C25" i="4" s="1"/>
  <c r="D116" i="10"/>
  <c r="C116" i="10"/>
  <c r="I104" i="10"/>
  <c r="D107" i="10"/>
  <c r="F104" i="10" s="1"/>
  <c r="F105" i="10" l="1"/>
  <c r="F107" i="10" s="1"/>
  <c r="J104" i="10"/>
  <c r="R104" i="10"/>
  <c r="R105" i="10"/>
  <c r="D123" i="10"/>
  <c r="C90" i="10" s="1"/>
  <c r="C123" i="10"/>
  <c r="C53" i="10" s="1"/>
  <c r="G105" i="8"/>
  <c r="D105" i="8"/>
  <c r="D104" i="8"/>
  <c r="G104" i="8" s="1"/>
  <c r="D116" i="8"/>
  <c r="C115" i="8"/>
  <c r="C116" i="8" s="1"/>
  <c r="B114" i="8" s="1"/>
  <c r="D106" i="9"/>
  <c r="G90" i="8" l="1"/>
  <c r="Q90" i="8" s="1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D120" i="8"/>
  <c r="D122" i="8" s="1"/>
  <c r="D123" i="8" s="1"/>
  <c r="C90" i="8" s="1"/>
  <c r="C120" i="8"/>
  <c r="C122" i="8" s="1"/>
  <c r="E116" i="8"/>
  <c r="E107" i="8"/>
  <c r="G103" i="8"/>
  <c r="H103" i="8" s="1"/>
  <c r="G102" i="8"/>
  <c r="Q102" i="8" s="1"/>
  <c r="G101" i="8"/>
  <c r="G100" i="8"/>
  <c r="Q100" i="8" s="1"/>
  <c r="G99" i="8"/>
  <c r="Q99" i="8" s="1"/>
  <c r="G98" i="8"/>
  <c r="H98" i="8" s="1"/>
  <c r="G97" i="8"/>
  <c r="Q97" i="8" s="1"/>
  <c r="G96" i="8"/>
  <c r="G95" i="8"/>
  <c r="Q95" i="8" s="1"/>
  <c r="G94" i="8"/>
  <c r="Q94" i="8" s="1"/>
  <c r="G93" i="8"/>
  <c r="Q93" i="8" s="1"/>
  <c r="G92" i="8"/>
  <c r="Q92" i="8" s="1"/>
  <c r="G91" i="8"/>
  <c r="G89" i="8"/>
  <c r="G88" i="8"/>
  <c r="Q88" i="8" s="1"/>
  <c r="G87" i="8"/>
  <c r="Q87" i="8" s="1"/>
  <c r="G86" i="8"/>
  <c r="G85" i="8"/>
  <c r="Q85" i="8" s="1"/>
  <c r="G84" i="8"/>
  <c r="G83" i="8"/>
  <c r="H83" i="8" s="1"/>
  <c r="G82" i="8"/>
  <c r="Q82" i="8" s="1"/>
  <c r="G81" i="8"/>
  <c r="G80" i="8"/>
  <c r="Q80" i="8" s="1"/>
  <c r="G79" i="8"/>
  <c r="Q79" i="8" s="1"/>
  <c r="G78" i="8"/>
  <c r="G77" i="8"/>
  <c r="Q77" i="8" s="1"/>
  <c r="G76" i="8"/>
  <c r="G75" i="8"/>
  <c r="H75" i="8" s="1"/>
  <c r="G74" i="8"/>
  <c r="Q74" i="8" s="1"/>
  <c r="G73" i="8"/>
  <c r="G72" i="8"/>
  <c r="Q72" i="8" s="1"/>
  <c r="G71" i="8"/>
  <c r="Q71" i="8" s="1"/>
  <c r="G70" i="8"/>
  <c r="G69" i="8"/>
  <c r="Q69" i="8" s="1"/>
  <c r="G68" i="8"/>
  <c r="G67" i="8"/>
  <c r="Q67" i="8" s="1"/>
  <c r="G66" i="8"/>
  <c r="Q66" i="8" s="1"/>
  <c r="G65" i="8"/>
  <c r="G64" i="8"/>
  <c r="Q64" i="8" s="1"/>
  <c r="G63" i="8"/>
  <c r="Q63" i="8" s="1"/>
  <c r="G62" i="8"/>
  <c r="G61" i="8"/>
  <c r="Q61" i="8" s="1"/>
  <c r="G60" i="8"/>
  <c r="G59" i="8"/>
  <c r="H59" i="8" s="1"/>
  <c r="G58" i="8"/>
  <c r="Q58" i="8" s="1"/>
  <c r="G57" i="8"/>
  <c r="G56" i="8"/>
  <c r="H56" i="8" s="1"/>
  <c r="G55" i="8"/>
  <c r="Q55" i="8" s="1"/>
  <c r="G54" i="8"/>
  <c r="G53" i="8"/>
  <c r="Q53" i="8" s="1"/>
  <c r="G52" i="8"/>
  <c r="G51" i="8"/>
  <c r="Q51" i="8" s="1"/>
  <c r="G50" i="8"/>
  <c r="Q50" i="8" s="1"/>
  <c r="G49" i="8"/>
  <c r="Q49" i="8" s="1"/>
  <c r="G48" i="8"/>
  <c r="Q48" i="8" s="1"/>
  <c r="G47" i="8"/>
  <c r="Q47" i="8" s="1"/>
  <c r="G46" i="8"/>
  <c r="Q46" i="8" s="1"/>
  <c r="G45" i="8"/>
  <c r="G44" i="8"/>
  <c r="H44" i="8" s="1"/>
  <c r="G43" i="8"/>
  <c r="G42" i="8"/>
  <c r="Q42" i="8" s="1"/>
  <c r="G41" i="8"/>
  <c r="G40" i="8"/>
  <c r="H40" i="8" s="1"/>
  <c r="G39" i="8"/>
  <c r="G38" i="8"/>
  <c r="Q38" i="8" s="1"/>
  <c r="G37" i="8"/>
  <c r="Q37" i="8" s="1"/>
  <c r="G36" i="8"/>
  <c r="H36" i="8" s="1"/>
  <c r="G35" i="8"/>
  <c r="Q35" i="8" s="1"/>
  <c r="G34" i="8"/>
  <c r="Q34" i="8" s="1"/>
  <c r="G33" i="8"/>
  <c r="H33" i="8" s="1"/>
  <c r="G32" i="8"/>
  <c r="H32" i="8" s="1"/>
  <c r="G31" i="8"/>
  <c r="G30" i="8"/>
  <c r="Q30" i="8" s="1"/>
  <c r="G29" i="8"/>
  <c r="G28" i="8"/>
  <c r="H28" i="8" s="1"/>
  <c r="G27" i="8"/>
  <c r="G26" i="8"/>
  <c r="Q26" i="8" s="1"/>
  <c r="G25" i="8"/>
  <c r="G24" i="8"/>
  <c r="H24" i="8" s="1"/>
  <c r="G23" i="8"/>
  <c r="G22" i="8"/>
  <c r="Q22" i="8" s="1"/>
  <c r="G21" i="8"/>
  <c r="G20" i="8"/>
  <c r="H20" i="8" s="1"/>
  <c r="G19" i="8"/>
  <c r="H19" i="8" s="1"/>
  <c r="G18" i="8"/>
  <c r="Q18" i="8" s="1"/>
  <c r="G17" i="8"/>
  <c r="Q17" i="8" s="1"/>
  <c r="G16" i="8"/>
  <c r="Q16" i="8" s="1"/>
  <c r="G15" i="8"/>
  <c r="G14" i="8"/>
  <c r="Q14" i="8" s="1"/>
  <c r="G13" i="8"/>
  <c r="Q13" i="8" s="1"/>
  <c r="G12" i="8"/>
  <c r="Q12" i="8" s="1"/>
  <c r="G11" i="8"/>
  <c r="Q11" i="8" s="1"/>
  <c r="G10" i="8"/>
  <c r="G9" i="8"/>
  <c r="Q9" i="8" s="1"/>
  <c r="G8" i="8"/>
  <c r="Q8" i="8" s="1"/>
  <c r="G7" i="8"/>
  <c r="Q7" i="8" s="1"/>
  <c r="G6" i="8"/>
  <c r="G5" i="8"/>
  <c r="H5" i="8" s="1"/>
  <c r="G4" i="8"/>
  <c r="D120" i="7"/>
  <c r="D122" i="7" s="1"/>
  <c r="D105" i="7"/>
  <c r="G105" i="7" s="1"/>
  <c r="Q105" i="7" s="1"/>
  <c r="D104" i="7"/>
  <c r="G104" i="7" s="1"/>
  <c r="I104" i="7" s="1"/>
  <c r="C120" i="7"/>
  <c r="C122" i="7" s="1"/>
  <c r="C123" i="7" s="1"/>
  <c r="C53" i="7" s="1"/>
  <c r="D116" i="7"/>
  <c r="C115" i="7"/>
  <c r="C116" i="7" s="1"/>
  <c r="E116" i="7"/>
  <c r="D14" i="4"/>
  <c r="C14" i="4"/>
  <c r="G64" i="7"/>
  <c r="G36" i="7"/>
  <c r="Q36" i="7" s="1"/>
  <c r="G48" i="7"/>
  <c r="G27" i="7"/>
  <c r="Q27" i="7" s="1"/>
  <c r="G18" i="7"/>
  <c r="Q18" i="7" s="1"/>
  <c r="G53" i="7"/>
  <c r="Q53" i="7" s="1"/>
  <c r="G14" i="7"/>
  <c r="H14" i="7" s="1"/>
  <c r="G59" i="7"/>
  <c r="Q59" i="7" s="1"/>
  <c r="G17" i="7"/>
  <c r="G79" i="7"/>
  <c r="Q79" i="7" s="1"/>
  <c r="G75" i="7"/>
  <c r="G63" i="7"/>
  <c r="Q63" i="7" s="1"/>
  <c r="G103" i="7"/>
  <c r="G86" i="7"/>
  <c r="Q86" i="7" s="1"/>
  <c r="G95" i="7"/>
  <c r="G100" i="7"/>
  <c r="Q100" i="7" s="1"/>
  <c r="G43" i="7"/>
  <c r="G10" i="7"/>
  <c r="G29" i="7"/>
  <c r="G90" i="7"/>
  <c r="H90" i="7" s="1"/>
  <c r="G24" i="7"/>
  <c r="G84" i="7"/>
  <c r="Q84" i="7" s="1"/>
  <c r="G62" i="7"/>
  <c r="G16" i="7"/>
  <c r="Q16" i="7" s="1"/>
  <c r="G52" i="7"/>
  <c r="G82" i="7"/>
  <c r="Q82" i="7" s="1"/>
  <c r="G31" i="7"/>
  <c r="G97" i="7"/>
  <c r="H97" i="7" s="1"/>
  <c r="G102" i="7"/>
  <c r="G78" i="7"/>
  <c r="Q78" i="7" s="1"/>
  <c r="G76" i="7"/>
  <c r="G33" i="7"/>
  <c r="Q33" i="7" s="1"/>
  <c r="G66" i="7"/>
  <c r="G50" i="7"/>
  <c r="G83" i="7"/>
  <c r="G46" i="7"/>
  <c r="Q46" i="7" s="1"/>
  <c r="G8" i="7"/>
  <c r="G45" i="7"/>
  <c r="Q45" i="7" s="1"/>
  <c r="G38" i="7"/>
  <c r="G94" i="7"/>
  <c r="Q94" i="7" s="1"/>
  <c r="G26" i="7"/>
  <c r="G13" i="7"/>
  <c r="G61" i="7"/>
  <c r="G88" i="7"/>
  <c r="H88" i="7" s="1"/>
  <c r="G22" i="7"/>
  <c r="G40" i="7"/>
  <c r="Q40" i="7" s="1"/>
  <c r="G35" i="7"/>
  <c r="G81" i="7"/>
  <c r="Q81" i="7" s="1"/>
  <c r="G57" i="7"/>
  <c r="Q57" i="7" s="1"/>
  <c r="G19" i="7"/>
  <c r="G96" i="7"/>
  <c r="G89" i="7"/>
  <c r="H89" i="7" s="1"/>
  <c r="G42" i="7"/>
  <c r="G73" i="7"/>
  <c r="Q73" i="7" s="1"/>
  <c r="G77" i="7"/>
  <c r="Q77" i="7" s="1"/>
  <c r="G98" i="7"/>
  <c r="Q98" i="7" s="1"/>
  <c r="G74" i="7"/>
  <c r="G51" i="7"/>
  <c r="Q51" i="7" s="1"/>
  <c r="G11" i="7"/>
  <c r="G39" i="7"/>
  <c r="Q39" i="7" s="1"/>
  <c r="G65" i="7"/>
  <c r="G72" i="7"/>
  <c r="Q72" i="7" s="1"/>
  <c r="G87" i="7"/>
  <c r="H87" i="7" s="1"/>
  <c r="G44" i="7"/>
  <c r="Q44" i="7" s="1"/>
  <c r="G12" i="7"/>
  <c r="G7" i="7"/>
  <c r="Q7" i="7" s="1"/>
  <c r="G60" i="7"/>
  <c r="G32" i="7"/>
  <c r="Q32" i="7" s="1"/>
  <c r="G91" i="7"/>
  <c r="G93" i="7"/>
  <c r="Q93" i="7" s="1"/>
  <c r="G56" i="7"/>
  <c r="G70" i="7"/>
  <c r="Q70" i="7" s="1"/>
  <c r="G67" i="7"/>
  <c r="G5" i="7"/>
  <c r="Q5" i="7" s="1"/>
  <c r="G25" i="7"/>
  <c r="Q25" i="7" s="1"/>
  <c r="G58" i="7"/>
  <c r="G55" i="7"/>
  <c r="G28" i="7"/>
  <c r="Q28" i="7" s="1"/>
  <c r="G23" i="7"/>
  <c r="G80" i="7"/>
  <c r="Q80" i="7" s="1"/>
  <c r="G49" i="7"/>
  <c r="G6" i="7"/>
  <c r="Q6" i="7" s="1"/>
  <c r="G9" i="7"/>
  <c r="G54" i="7"/>
  <c r="G85" i="7"/>
  <c r="G37" i="7"/>
  <c r="Q37" i="7" s="1"/>
  <c r="G71" i="7"/>
  <c r="G34" i="7"/>
  <c r="Q34" i="7" s="1"/>
  <c r="G41" i="7"/>
  <c r="G69" i="7"/>
  <c r="Q69" i="7" s="1"/>
  <c r="G92" i="7"/>
  <c r="G30" i="7"/>
  <c r="Q30" i="7" s="1"/>
  <c r="G47" i="7"/>
  <c r="G20" i="7"/>
  <c r="Q20" i="7" s="1"/>
  <c r="G15" i="7"/>
  <c r="Q15" i="7" s="1"/>
  <c r="G68" i="7"/>
  <c r="Q68" i="7" s="1"/>
  <c r="G21" i="7"/>
  <c r="G99" i="7"/>
  <c r="H99" i="7" s="1"/>
  <c r="G101" i="7"/>
  <c r="G4" i="7"/>
  <c r="Q4" i="7" s="1"/>
  <c r="H32" i="7"/>
  <c r="H39" i="7"/>
  <c r="E107" i="7"/>
  <c r="C105" i="8" l="1"/>
  <c r="C104" i="7"/>
  <c r="H11" i="7"/>
  <c r="H96" i="7"/>
  <c r="D107" i="7"/>
  <c r="F105" i="7" s="1"/>
  <c r="G107" i="8"/>
  <c r="J8" i="8" s="1"/>
  <c r="H66" i="8"/>
  <c r="D107" i="8"/>
  <c r="F105" i="8" s="1"/>
  <c r="Q104" i="8"/>
  <c r="C105" i="7"/>
  <c r="D15" i="4"/>
  <c r="Q103" i="8"/>
  <c r="H34" i="8"/>
  <c r="H50" i="8"/>
  <c r="Q98" i="8"/>
  <c r="Q83" i="8"/>
  <c r="H18" i="8"/>
  <c r="Q56" i="8"/>
  <c r="Q59" i="8"/>
  <c r="Q28" i="8"/>
  <c r="Q44" i="8"/>
  <c r="H72" i="8"/>
  <c r="Q33" i="8"/>
  <c r="Q5" i="8"/>
  <c r="Q75" i="8"/>
  <c r="Q36" i="8"/>
  <c r="Q24" i="8"/>
  <c r="H88" i="8"/>
  <c r="H25" i="7"/>
  <c r="H46" i="7"/>
  <c r="H73" i="7"/>
  <c r="H82" i="7"/>
  <c r="H67" i="8"/>
  <c r="H42" i="8"/>
  <c r="H15" i="8"/>
  <c r="H49" i="8"/>
  <c r="H68" i="8"/>
  <c r="H84" i="8"/>
  <c r="H64" i="7"/>
  <c r="H103" i="7"/>
  <c r="H70" i="7"/>
  <c r="H79" i="7"/>
  <c r="H40" i="7"/>
  <c r="H29" i="7"/>
  <c r="H27" i="7"/>
  <c r="H47" i="7"/>
  <c r="H35" i="7"/>
  <c r="H61" i="7"/>
  <c r="H75" i="7"/>
  <c r="H22" i="7"/>
  <c r="H44" i="7"/>
  <c r="H51" i="7"/>
  <c r="H45" i="7"/>
  <c r="H54" i="7"/>
  <c r="H58" i="7"/>
  <c r="H19" i="7"/>
  <c r="H13" i="7"/>
  <c r="H50" i="7"/>
  <c r="H10" i="7"/>
  <c r="H68" i="7"/>
  <c r="H69" i="7"/>
  <c r="H86" i="7"/>
  <c r="H33" i="7"/>
  <c r="H30" i="7"/>
  <c r="H93" i="7"/>
  <c r="H84" i="7"/>
  <c r="H94" i="7"/>
  <c r="Q90" i="7"/>
  <c r="H4" i="7"/>
  <c r="H72" i="7"/>
  <c r="H53" i="7"/>
  <c r="H81" i="7"/>
  <c r="H5" i="7"/>
  <c r="H37" i="7"/>
  <c r="H36" i="7"/>
  <c r="Q13" i="7"/>
  <c r="H18" i="7"/>
  <c r="H100" i="7"/>
  <c r="Q54" i="7"/>
  <c r="Q89" i="7"/>
  <c r="H80" i="7"/>
  <c r="H63" i="7"/>
  <c r="H28" i="7"/>
  <c r="H6" i="7"/>
  <c r="H7" i="7"/>
  <c r="Q99" i="7"/>
  <c r="Q19" i="7"/>
  <c r="Q10" i="7"/>
  <c r="H34" i="7"/>
  <c r="H98" i="7"/>
  <c r="H16" i="7"/>
  <c r="Q58" i="7"/>
  <c r="Q88" i="7"/>
  <c r="Q97" i="7"/>
  <c r="H59" i="7"/>
  <c r="Q50" i="7"/>
  <c r="H20" i="7"/>
  <c r="H78" i="7"/>
  <c r="I53" i="7"/>
  <c r="I86" i="7"/>
  <c r="I97" i="7"/>
  <c r="I11" i="7"/>
  <c r="I33" i="7"/>
  <c r="I69" i="7"/>
  <c r="I72" i="7"/>
  <c r="I16" i="7"/>
  <c r="I15" i="7"/>
  <c r="I28" i="7"/>
  <c r="I79" i="7"/>
  <c r="I22" i="7"/>
  <c r="I8" i="7"/>
  <c r="I85" i="7"/>
  <c r="I6" i="7"/>
  <c r="I39" i="7"/>
  <c r="I4" i="7"/>
  <c r="I27" i="7"/>
  <c r="I50" i="7"/>
  <c r="I51" i="7"/>
  <c r="I46" i="7"/>
  <c r="I5" i="7"/>
  <c r="I94" i="7"/>
  <c r="I20" i="7"/>
  <c r="I70" i="7"/>
  <c r="I58" i="7"/>
  <c r="I37" i="7"/>
  <c r="I99" i="7"/>
  <c r="I54" i="7"/>
  <c r="I68" i="7"/>
  <c r="I73" i="7"/>
  <c r="I10" i="7"/>
  <c r="B114" i="7"/>
  <c r="B115" i="7" s="1"/>
  <c r="I84" i="7"/>
  <c r="I63" i="7"/>
  <c r="I78" i="7"/>
  <c r="I100" i="7"/>
  <c r="I89" i="7"/>
  <c r="I30" i="7"/>
  <c r="I91" i="7"/>
  <c r="I101" i="7"/>
  <c r="I25" i="7"/>
  <c r="I19" i="7"/>
  <c r="I93" i="7"/>
  <c r="I34" i="7"/>
  <c r="I98" i="7"/>
  <c r="I7" i="7"/>
  <c r="I40" i="7"/>
  <c r="I13" i="7"/>
  <c r="I44" i="7"/>
  <c r="I81" i="7"/>
  <c r="I80" i="7"/>
  <c r="I36" i="7"/>
  <c r="I55" i="7"/>
  <c r="I18" i="7"/>
  <c r="I90" i="7"/>
  <c r="I82" i="7"/>
  <c r="I59" i="7"/>
  <c r="I77" i="7"/>
  <c r="I88" i="7"/>
  <c r="I45" i="7"/>
  <c r="I38" i="7"/>
  <c r="I61" i="7"/>
  <c r="I57" i="7"/>
  <c r="I32" i="7"/>
  <c r="Q15" i="8"/>
  <c r="I26" i="7"/>
  <c r="Q20" i="8"/>
  <c r="I56" i="7"/>
  <c r="H94" i="8"/>
  <c r="C104" i="8"/>
  <c r="C15" i="4"/>
  <c r="C123" i="8"/>
  <c r="C53" i="8" s="1"/>
  <c r="Q21" i="7"/>
  <c r="I21" i="7"/>
  <c r="H21" i="7"/>
  <c r="Q41" i="7"/>
  <c r="Q12" i="7"/>
  <c r="I12" i="7"/>
  <c r="Q74" i="7"/>
  <c r="H74" i="7"/>
  <c r="Q66" i="7"/>
  <c r="Q43" i="7"/>
  <c r="I43" i="7"/>
  <c r="Q57" i="8"/>
  <c r="H57" i="8"/>
  <c r="Q73" i="8"/>
  <c r="H73" i="8"/>
  <c r="Q96" i="8"/>
  <c r="H96" i="8"/>
  <c r="Q71" i="7"/>
  <c r="H71" i="7"/>
  <c r="I71" i="7"/>
  <c r="Q23" i="7"/>
  <c r="Q87" i="7"/>
  <c r="I87" i="7"/>
  <c r="Q38" i="7"/>
  <c r="Q76" i="7"/>
  <c r="H76" i="7"/>
  <c r="Q95" i="7"/>
  <c r="I95" i="7"/>
  <c r="Q14" i="7"/>
  <c r="I14" i="7"/>
  <c r="Q4" i="8"/>
  <c r="H4" i="8"/>
  <c r="H17" i="8"/>
  <c r="Q25" i="8"/>
  <c r="H25" i="8"/>
  <c r="Q43" i="8"/>
  <c r="Q52" i="8"/>
  <c r="H52" i="8"/>
  <c r="Q76" i="8"/>
  <c r="H76" i="8"/>
  <c r="Q105" i="8"/>
  <c r="H105" i="8"/>
  <c r="Q85" i="7"/>
  <c r="H85" i="7"/>
  <c r="Q55" i="7"/>
  <c r="H55" i="7"/>
  <c r="Q65" i="7"/>
  <c r="I65" i="7"/>
  <c r="Q42" i="7"/>
  <c r="I42" i="7"/>
  <c r="Q22" i="7"/>
  <c r="Q102" i="7"/>
  <c r="H102" i="7"/>
  <c r="I102" i="7"/>
  <c r="Q24" i="7"/>
  <c r="H24" i="7"/>
  <c r="I24" i="7"/>
  <c r="Q103" i="7"/>
  <c r="I103" i="7"/>
  <c r="I105" i="7"/>
  <c r="H105" i="7"/>
  <c r="Q101" i="7"/>
  <c r="H101" i="7"/>
  <c r="Q92" i="7"/>
  <c r="H92" i="7"/>
  <c r="I92" i="7"/>
  <c r="Q9" i="7"/>
  <c r="H9" i="7"/>
  <c r="I9" i="7"/>
  <c r="Q60" i="7"/>
  <c r="I60" i="7"/>
  <c r="H60" i="7"/>
  <c r="Q11" i="7"/>
  <c r="Q96" i="7"/>
  <c r="I96" i="7"/>
  <c r="Q61" i="7"/>
  <c r="Q83" i="7"/>
  <c r="I83" i="7"/>
  <c r="H83" i="7"/>
  <c r="Q31" i="7"/>
  <c r="I31" i="7"/>
  <c r="H31" i="7"/>
  <c r="Q29" i="7"/>
  <c r="I29" i="7"/>
  <c r="Q75" i="7"/>
  <c r="I75" i="7"/>
  <c r="Q48" i="7"/>
  <c r="I48" i="7"/>
  <c r="H48" i="7"/>
  <c r="Q104" i="7"/>
  <c r="H104" i="7"/>
  <c r="H6" i="8"/>
  <c r="Q6" i="8"/>
  <c r="Q19" i="8"/>
  <c r="H23" i="8"/>
  <c r="Q23" i="8"/>
  <c r="H27" i="8"/>
  <c r="Q27" i="8"/>
  <c r="H31" i="8"/>
  <c r="Q31" i="8"/>
  <c r="H37" i="8"/>
  <c r="Q41" i="8"/>
  <c r="H41" i="8"/>
  <c r="Q54" i="8"/>
  <c r="H54" i="8"/>
  <c r="Q62" i="8"/>
  <c r="H62" i="8"/>
  <c r="Q70" i="8"/>
  <c r="H70" i="8"/>
  <c r="Q78" i="8"/>
  <c r="H78" i="8"/>
  <c r="Q86" i="8"/>
  <c r="H86" i="8"/>
  <c r="H101" i="8"/>
  <c r="Q101" i="8"/>
  <c r="I66" i="7"/>
  <c r="I41" i="7"/>
  <c r="I74" i="7"/>
  <c r="I23" i="7"/>
  <c r="H57" i="7"/>
  <c r="H41" i="7"/>
  <c r="H42" i="7"/>
  <c r="H66" i="7"/>
  <c r="H65" i="7"/>
  <c r="H12" i="7"/>
  <c r="I76" i="7"/>
  <c r="H77" i="7"/>
  <c r="H26" i="8"/>
  <c r="Q68" i="8"/>
  <c r="H82" i="8"/>
  <c r="H97" i="8"/>
  <c r="H16" i="8"/>
  <c r="H99" i="8"/>
  <c r="H43" i="8"/>
  <c r="H10" i="8"/>
  <c r="H13" i="8"/>
  <c r="H48" i="8"/>
  <c r="H91" i="8"/>
  <c r="Q49" i="7"/>
  <c r="H49" i="7"/>
  <c r="I49" i="7"/>
  <c r="Q67" i="7"/>
  <c r="I67" i="7"/>
  <c r="Q26" i="7"/>
  <c r="H26" i="7"/>
  <c r="Q52" i="7"/>
  <c r="I52" i="7"/>
  <c r="Q17" i="7"/>
  <c r="H17" i="7"/>
  <c r="I17" i="7"/>
  <c r="Q64" i="7"/>
  <c r="I64" i="7"/>
  <c r="Q65" i="8"/>
  <c r="H65" i="8"/>
  <c r="Q81" i="8"/>
  <c r="H81" i="8"/>
  <c r="H89" i="8"/>
  <c r="Q89" i="8"/>
  <c r="Q56" i="7"/>
  <c r="H56" i="7"/>
  <c r="Q35" i="7"/>
  <c r="I35" i="7"/>
  <c r="Q62" i="7"/>
  <c r="H62" i="7"/>
  <c r="I62" i="7"/>
  <c r="H8" i="8"/>
  <c r="H21" i="8"/>
  <c r="Q21" i="8"/>
  <c r="Q29" i="8"/>
  <c r="H29" i="8"/>
  <c r="Q39" i="8"/>
  <c r="Q60" i="8"/>
  <c r="H60" i="8"/>
  <c r="Q47" i="7"/>
  <c r="I47" i="7"/>
  <c r="Q91" i="7"/>
  <c r="H91" i="7"/>
  <c r="Q8" i="7"/>
  <c r="G107" i="7"/>
  <c r="J17" i="7" s="1"/>
  <c r="H8" i="7"/>
  <c r="H64" i="8"/>
  <c r="H80" i="8"/>
  <c r="H9" i="8"/>
  <c r="H58" i="8"/>
  <c r="H74" i="8"/>
  <c r="H22" i="8"/>
  <c r="H30" i="8"/>
  <c r="H38" i="8"/>
  <c r="H46" i="8"/>
  <c r="I23" i="8"/>
  <c r="H35" i="8"/>
  <c r="H102" i="8"/>
  <c r="H55" i="8"/>
  <c r="H87" i="8"/>
  <c r="H53" i="8"/>
  <c r="H77" i="8"/>
  <c r="H92" i="8"/>
  <c r="H90" i="8"/>
  <c r="H11" i="8"/>
  <c r="H63" i="8"/>
  <c r="H79" i="8"/>
  <c r="H12" i="8"/>
  <c r="H95" i="8"/>
  <c r="H71" i="8"/>
  <c r="H61" i="8"/>
  <c r="H69" i="8"/>
  <c r="H85" i="8"/>
  <c r="H100" i="8"/>
  <c r="D123" i="7"/>
  <c r="H43" i="7"/>
  <c r="H52" i="7"/>
  <c r="H67" i="7"/>
  <c r="H38" i="7"/>
  <c r="H23" i="7"/>
  <c r="H15" i="7"/>
  <c r="H95" i="7"/>
  <c r="I84" i="8"/>
  <c r="Q84" i="8"/>
  <c r="H39" i="8"/>
  <c r="I104" i="8"/>
  <c r="H14" i="8"/>
  <c r="Q40" i="8"/>
  <c r="Q32" i="8"/>
  <c r="Q45" i="8"/>
  <c r="H45" i="8"/>
  <c r="I47" i="8"/>
  <c r="H7" i="8"/>
  <c r="Q10" i="8"/>
  <c r="Q91" i="8"/>
  <c r="H93" i="8"/>
  <c r="H104" i="8"/>
  <c r="H51" i="8"/>
  <c r="H47" i="8"/>
  <c r="C107" i="10" l="1"/>
  <c r="F104" i="7"/>
  <c r="F107" i="7" s="1"/>
  <c r="F104" i="8"/>
  <c r="C90" i="7"/>
  <c r="C107" i="7" s="1"/>
  <c r="B111" i="7" s="1"/>
  <c r="J67" i="8"/>
  <c r="J84" i="8"/>
  <c r="J25" i="8"/>
  <c r="J86" i="8"/>
  <c r="J31" i="8"/>
  <c r="J59" i="8"/>
  <c r="J45" i="8"/>
  <c r="J41" i="8"/>
  <c r="I49" i="8"/>
  <c r="I66" i="8"/>
  <c r="I73" i="8"/>
  <c r="I51" i="8"/>
  <c r="I36" i="8"/>
  <c r="B110" i="7"/>
  <c r="J67" i="7"/>
  <c r="J77" i="7"/>
  <c r="I37" i="8"/>
  <c r="J22" i="7"/>
  <c r="I6" i="8"/>
  <c r="J75" i="7"/>
  <c r="J66" i="7"/>
  <c r="J12" i="7"/>
  <c r="I62" i="8"/>
  <c r="H107" i="7"/>
  <c r="J92" i="7"/>
  <c r="J55" i="7"/>
  <c r="J38" i="7"/>
  <c r="J23" i="7"/>
  <c r="I107" i="7"/>
  <c r="C107" i="8"/>
  <c r="B111" i="8" s="1"/>
  <c r="I7" i="8"/>
  <c r="I5" i="8"/>
  <c r="I15" i="8"/>
  <c r="I48" i="8"/>
  <c r="I26" i="8"/>
  <c r="I38" i="8"/>
  <c r="I46" i="8"/>
  <c r="I53" i="8"/>
  <c r="I61" i="8"/>
  <c r="I69" i="8"/>
  <c r="I77" i="8"/>
  <c r="I85" i="8"/>
  <c r="I92" i="8"/>
  <c r="I100" i="8"/>
  <c r="I30" i="8"/>
  <c r="I56" i="8"/>
  <c r="I64" i="8"/>
  <c r="I72" i="8"/>
  <c r="I80" i="8"/>
  <c r="I88" i="8"/>
  <c r="I95" i="8"/>
  <c r="I12" i="8"/>
  <c r="I97" i="8"/>
  <c r="I63" i="8"/>
  <c r="I44" i="8"/>
  <c r="I74" i="8"/>
  <c r="I98" i="8"/>
  <c r="I10" i="8"/>
  <c r="I55" i="8"/>
  <c r="I71" i="8"/>
  <c r="I87" i="8"/>
  <c r="I13" i="8"/>
  <c r="I82" i="8"/>
  <c r="I94" i="8"/>
  <c r="I102" i="8"/>
  <c r="I11" i="8"/>
  <c r="I33" i="8"/>
  <c r="B115" i="8"/>
  <c r="B110" i="8" s="1"/>
  <c r="I79" i="8"/>
  <c r="I28" i="8"/>
  <c r="I58" i="8"/>
  <c r="I90" i="8"/>
  <c r="I45" i="8"/>
  <c r="I35" i="8"/>
  <c r="I16" i="8"/>
  <c r="I86" i="8"/>
  <c r="I22" i="8"/>
  <c r="I42" i="8"/>
  <c r="I50" i="8"/>
  <c r="I105" i="8"/>
  <c r="I54" i="8"/>
  <c r="I34" i="8"/>
  <c r="I81" i="8"/>
  <c r="I68" i="8"/>
  <c r="I99" i="8"/>
  <c r="I101" i="8"/>
  <c r="I59" i="8"/>
  <c r="I40" i="8"/>
  <c r="I91" i="8"/>
  <c r="I24" i="8"/>
  <c r="I93" i="8"/>
  <c r="I9" i="8"/>
  <c r="I70" i="8"/>
  <c r="I76" i="8"/>
  <c r="I39" i="8"/>
  <c r="I75" i="8"/>
  <c r="I4" i="8"/>
  <c r="J86" i="7"/>
  <c r="J88" i="7"/>
  <c r="J59" i="7"/>
  <c r="J4" i="7"/>
  <c r="J94" i="7"/>
  <c r="J79" i="7"/>
  <c r="J69" i="7"/>
  <c r="J72" i="7"/>
  <c r="J28" i="7"/>
  <c r="J36" i="7"/>
  <c r="J68" i="7"/>
  <c r="J89" i="7"/>
  <c r="J98" i="7"/>
  <c r="J97" i="7"/>
  <c r="J54" i="7"/>
  <c r="J80" i="7"/>
  <c r="J40" i="7"/>
  <c r="J84" i="7"/>
  <c r="J6" i="7"/>
  <c r="J10" i="7"/>
  <c r="J73" i="7"/>
  <c r="J70" i="7"/>
  <c r="J44" i="7"/>
  <c r="J13" i="7"/>
  <c r="J19" i="7"/>
  <c r="J81" i="7"/>
  <c r="J37" i="7"/>
  <c r="J91" i="7"/>
  <c r="J99" i="7"/>
  <c r="J5" i="7"/>
  <c r="J104" i="7"/>
  <c r="J45" i="7"/>
  <c r="J27" i="7"/>
  <c r="J32" i="7"/>
  <c r="J35" i="7"/>
  <c r="J20" i="7"/>
  <c r="J30" i="7"/>
  <c r="J52" i="7"/>
  <c r="J107" i="7"/>
  <c r="J51" i="7"/>
  <c r="J7" i="7"/>
  <c r="J31" i="7"/>
  <c r="J64" i="7"/>
  <c r="J9" i="7"/>
  <c r="J82" i="7"/>
  <c r="J46" i="7"/>
  <c r="J96" i="7"/>
  <c r="J63" i="7"/>
  <c r="J33" i="7"/>
  <c r="J90" i="7"/>
  <c r="J16" i="7"/>
  <c r="J53" i="7"/>
  <c r="J34" i="7"/>
  <c r="J48" i="7"/>
  <c r="J100" i="7"/>
  <c r="J101" i="7"/>
  <c r="J58" i="7"/>
  <c r="J56" i="7"/>
  <c r="J105" i="7"/>
  <c r="J93" i="7"/>
  <c r="J25" i="7"/>
  <c r="J95" i="7"/>
  <c r="J102" i="7"/>
  <c r="J85" i="7"/>
  <c r="J39" i="7"/>
  <c r="J78" i="7"/>
  <c r="J50" i="7"/>
  <c r="J18" i="7"/>
  <c r="G108" i="7"/>
  <c r="J76" i="8"/>
  <c r="J73" i="8"/>
  <c r="J28" i="8"/>
  <c r="J98" i="8"/>
  <c r="J60" i="8"/>
  <c r="I21" i="8"/>
  <c r="J4" i="8"/>
  <c r="J96" i="8"/>
  <c r="J99" i="8"/>
  <c r="J29" i="7"/>
  <c r="I52" i="8"/>
  <c r="I43" i="8"/>
  <c r="J41" i="7"/>
  <c r="J65" i="8"/>
  <c r="J14" i="8"/>
  <c r="I67" i="8"/>
  <c r="J74" i="7"/>
  <c r="J21" i="8"/>
  <c r="I32" i="8"/>
  <c r="I103" i="8"/>
  <c r="J32" i="8"/>
  <c r="I14" i="8"/>
  <c r="J103" i="8"/>
  <c r="I83" i="8"/>
  <c r="I65" i="8"/>
  <c r="J76" i="7"/>
  <c r="J29" i="8"/>
  <c r="I57" i="8"/>
  <c r="J57" i="7"/>
  <c r="J78" i="8"/>
  <c r="J54" i="8"/>
  <c r="I41" i="8"/>
  <c r="J19" i="8"/>
  <c r="J83" i="7"/>
  <c r="J61" i="7"/>
  <c r="J11" i="7"/>
  <c r="J24" i="7"/>
  <c r="J65" i="7"/>
  <c r="J105" i="8"/>
  <c r="I17" i="8"/>
  <c r="J43" i="7"/>
  <c r="J21" i="7"/>
  <c r="I60" i="8"/>
  <c r="J49" i="7"/>
  <c r="J5" i="8"/>
  <c r="J56" i="8"/>
  <c r="J35" i="8"/>
  <c r="J85" i="8"/>
  <c r="J71" i="8"/>
  <c r="J24" i="8"/>
  <c r="J33" i="8"/>
  <c r="J74" i="8"/>
  <c r="J22" i="8"/>
  <c r="J61" i="8"/>
  <c r="J95" i="8"/>
  <c r="J48" i="8"/>
  <c r="J97" i="8"/>
  <c r="J51" i="8"/>
  <c r="J55" i="8"/>
  <c r="J26" i="8"/>
  <c r="J82" i="8"/>
  <c r="J69" i="8"/>
  <c r="J44" i="8"/>
  <c r="J87" i="8"/>
  <c r="J40" i="8"/>
  <c r="J15" i="8"/>
  <c r="J72" i="8"/>
  <c r="J58" i="8"/>
  <c r="J11" i="8"/>
  <c r="J46" i="8"/>
  <c r="J102" i="8"/>
  <c r="J75" i="8"/>
  <c r="J12" i="8"/>
  <c r="J100" i="8"/>
  <c r="J34" i="8"/>
  <c r="J13" i="8"/>
  <c r="J107" i="8"/>
  <c r="J10" i="8"/>
  <c r="J38" i="8"/>
  <c r="J27" i="8"/>
  <c r="J50" i="8"/>
  <c r="J30" i="8"/>
  <c r="J90" i="8"/>
  <c r="J91" i="8"/>
  <c r="J43" i="8"/>
  <c r="J64" i="8"/>
  <c r="J66" i="8"/>
  <c r="J6" i="8"/>
  <c r="J42" i="8"/>
  <c r="J49" i="8"/>
  <c r="J93" i="8"/>
  <c r="J77" i="8"/>
  <c r="J79" i="8"/>
  <c r="J9" i="8"/>
  <c r="J94" i="8"/>
  <c r="J18" i="8"/>
  <c r="J88" i="8"/>
  <c r="J92" i="8"/>
  <c r="J63" i="8"/>
  <c r="J104" i="8"/>
  <c r="J53" i="8"/>
  <c r="J16" i="8"/>
  <c r="J17" i="8"/>
  <c r="J37" i="8"/>
  <c r="J36" i="8"/>
  <c r="J80" i="8"/>
  <c r="J7" i="8"/>
  <c r="J70" i="8"/>
  <c r="J68" i="8"/>
  <c r="J20" i="8"/>
  <c r="J81" i="8"/>
  <c r="J47" i="7"/>
  <c r="I29" i="8"/>
  <c r="I8" i="8"/>
  <c r="F107" i="8"/>
  <c r="J62" i="8"/>
  <c r="I19" i="8"/>
  <c r="J60" i="7"/>
  <c r="J103" i="7"/>
  <c r="I89" i="8"/>
  <c r="J47" i="8"/>
  <c r="I20" i="8"/>
  <c r="I18" i="8"/>
  <c r="J83" i="8"/>
  <c r="I96" i="8"/>
  <c r="J87" i="7"/>
  <c r="J8" i="7"/>
  <c r="J39" i="8"/>
  <c r="J89" i="8"/>
  <c r="J26" i="7"/>
  <c r="J57" i="8"/>
  <c r="J15" i="7"/>
  <c r="J101" i="8"/>
  <c r="I78" i="8"/>
  <c r="I31" i="8"/>
  <c r="I27" i="8"/>
  <c r="J23" i="8"/>
  <c r="J42" i="7"/>
  <c r="J52" i="8"/>
  <c r="I25" i="8"/>
  <c r="H107" i="8"/>
  <c r="J14" i="7"/>
  <c r="J71" i="7"/>
  <c r="J62" i="7"/>
  <c r="B112" i="7" l="1"/>
  <c r="I107" i="8"/>
  <c r="B112" i="8"/>
  <c r="G108" i="8"/>
  <c r="B24" i="4"/>
  <c r="B25" i="4" s="1"/>
  <c r="B110" i="10"/>
  <c r="E14" i="10" s="1"/>
  <c r="H14" i="10" s="1"/>
  <c r="E62" i="10" l="1"/>
  <c r="H62" i="10" s="1"/>
  <c r="J62" i="10" s="1"/>
  <c r="E67" i="10"/>
  <c r="H67" i="10" s="1"/>
  <c r="I67" i="10" s="1"/>
  <c r="E26" i="10"/>
  <c r="H26" i="10" s="1"/>
  <c r="R26" i="10" s="1"/>
  <c r="E53" i="10"/>
  <c r="H53" i="10" s="1"/>
  <c r="J53" i="10" s="1"/>
  <c r="E38" i="10"/>
  <c r="H38" i="10" s="1"/>
  <c r="I38" i="10" s="1"/>
  <c r="E56" i="10"/>
  <c r="H56" i="10" s="1"/>
  <c r="J56" i="10" s="1"/>
  <c r="E41" i="10"/>
  <c r="H41" i="10" s="1"/>
  <c r="I41" i="10" s="1"/>
  <c r="E80" i="10"/>
  <c r="H80" i="10" s="1"/>
  <c r="I80" i="10" s="1"/>
  <c r="E91" i="10"/>
  <c r="H91" i="10" s="1"/>
  <c r="I91" i="10" s="1"/>
  <c r="E103" i="10"/>
  <c r="H103" i="10" s="1"/>
  <c r="I103" i="10" s="1"/>
  <c r="E69" i="10"/>
  <c r="H69" i="10" s="1"/>
  <c r="J69" i="10" s="1"/>
  <c r="E17" i="10"/>
  <c r="H17" i="10" s="1"/>
  <c r="R17" i="10" s="1"/>
  <c r="E86" i="10"/>
  <c r="H86" i="10" s="1"/>
  <c r="I86" i="10" s="1"/>
  <c r="E9" i="10"/>
  <c r="H9" i="10" s="1"/>
  <c r="R9" i="10" s="1"/>
  <c r="E90" i="10"/>
  <c r="H90" i="10" s="1"/>
  <c r="R90" i="10" s="1"/>
  <c r="E21" i="10"/>
  <c r="H21" i="10" s="1"/>
  <c r="J21" i="10" s="1"/>
  <c r="E35" i="10"/>
  <c r="H35" i="10" s="1"/>
  <c r="I35" i="10" s="1"/>
  <c r="E46" i="10"/>
  <c r="H46" i="10" s="1"/>
  <c r="I46" i="10" s="1"/>
  <c r="E94" i="10"/>
  <c r="H94" i="10" s="1"/>
  <c r="I94" i="10" s="1"/>
  <c r="E48" i="10"/>
  <c r="H48" i="10" s="1"/>
  <c r="J48" i="10" s="1"/>
  <c r="E16" i="10"/>
  <c r="H16" i="10" s="1"/>
  <c r="J16" i="10" s="1"/>
  <c r="I14" i="10"/>
  <c r="J14" i="10"/>
  <c r="R14" i="10"/>
  <c r="R62" i="10"/>
  <c r="J103" i="10"/>
  <c r="E47" i="10"/>
  <c r="H47" i="10" s="1"/>
  <c r="E66" i="10"/>
  <c r="H66" i="10" s="1"/>
  <c r="E8" i="10"/>
  <c r="H8" i="10" s="1"/>
  <c r="E12" i="10"/>
  <c r="H12" i="10" s="1"/>
  <c r="E11" i="10"/>
  <c r="H11" i="10" s="1"/>
  <c r="E25" i="10"/>
  <c r="H25" i="10" s="1"/>
  <c r="E19" i="10"/>
  <c r="H19" i="10" s="1"/>
  <c r="E100" i="10"/>
  <c r="H100" i="10" s="1"/>
  <c r="E98" i="10"/>
  <c r="H98" i="10" s="1"/>
  <c r="E40" i="10"/>
  <c r="H40" i="10" s="1"/>
  <c r="E68" i="10"/>
  <c r="H68" i="10" s="1"/>
  <c r="E15" i="10"/>
  <c r="H15" i="10" s="1"/>
  <c r="E42" i="10"/>
  <c r="H42" i="10" s="1"/>
  <c r="E61" i="10"/>
  <c r="H61" i="10" s="1"/>
  <c r="E71" i="10"/>
  <c r="H71" i="10" s="1"/>
  <c r="E13" i="10"/>
  <c r="H13" i="10" s="1"/>
  <c r="E85" i="10"/>
  <c r="H85" i="10" s="1"/>
  <c r="E59" i="10"/>
  <c r="H59" i="10" s="1"/>
  <c r="E64" i="10"/>
  <c r="H64" i="10" s="1"/>
  <c r="E29" i="10"/>
  <c r="H29" i="10" s="1"/>
  <c r="E82" i="10"/>
  <c r="H82" i="10" s="1"/>
  <c r="E102" i="10"/>
  <c r="H102" i="10" s="1"/>
  <c r="E34" i="10"/>
  <c r="H34" i="10" s="1"/>
  <c r="E70" i="10"/>
  <c r="H70" i="10" s="1"/>
  <c r="E73" i="10"/>
  <c r="H73" i="10" s="1"/>
  <c r="E33" i="10"/>
  <c r="H33" i="10" s="1"/>
  <c r="E43" i="10"/>
  <c r="H43" i="10" s="1"/>
  <c r="E76" i="10"/>
  <c r="H76" i="10" s="1"/>
  <c r="E22" i="10"/>
  <c r="H22" i="10" s="1"/>
  <c r="E63" i="10"/>
  <c r="H63" i="10" s="1"/>
  <c r="E36" i="10"/>
  <c r="H36" i="10" s="1"/>
  <c r="E77" i="10"/>
  <c r="H77" i="10" s="1"/>
  <c r="E104" i="10"/>
  <c r="E96" i="10"/>
  <c r="H96" i="10" s="1"/>
  <c r="E23" i="10"/>
  <c r="H23" i="10" s="1"/>
  <c r="E95" i="10"/>
  <c r="H95" i="10" s="1"/>
  <c r="E37" i="10"/>
  <c r="H37" i="10" s="1"/>
  <c r="E30" i="10"/>
  <c r="H30" i="10" s="1"/>
  <c r="E51" i="10"/>
  <c r="H51" i="10" s="1"/>
  <c r="E78" i="10"/>
  <c r="H78" i="10" s="1"/>
  <c r="E101" i="10"/>
  <c r="H101" i="10" s="1"/>
  <c r="E7" i="10"/>
  <c r="H7" i="10" s="1"/>
  <c r="E28" i="10"/>
  <c r="H28" i="10" s="1"/>
  <c r="E32" i="10"/>
  <c r="H32" i="10" s="1"/>
  <c r="E20" i="10"/>
  <c r="H20" i="10" s="1"/>
  <c r="E54" i="10"/>
  <c r="H54" i="10" s="1"/>
  <c r="E49" i="10"/>
  <c r="H49" i="10" s="1"/>
  <c r="E88" i="10"/>
  <c r="H88" i="10" s="1"/>
  <c r="E57" i="10"/>
  <c r="H57" i="10" s="1"/>
  <c r="E93" i="10"/>
  <c r="H93" i="10" s="1"/>
  <c r="E4" i="10"/>
  <c r="E72" i="10"/>
  <c r="H72" i="10" s="1"/>
  <c r="E44" i="10"/>
  <c r="H44" i="10" s="1"/>
  <c r="E81" i="10"/>
  <c r="H81" i="10" s="1"/>
  <c r="E83" i="10"/>
  <c r="H83" i="10" s="1"/>
  <c r="E87" i="10"/>
  <c r="H87" i="10" s="1"/>
  <c r="E74" i="10"/>
  <c r="H74" i="10" s="1"/>
  <c r="E105" i="10"/>
  <c r="E60" i="10"/>
  <c r="H60" i="10" s="1"/>
  <c r="E92" i="10"/>
  <c r="H92" i="10" s="1"/>
  <c r="E10" i="10"/>
  <c r="H10" i="10" s="1"/>
  <c r="E99" i="10"/>
  <c r="H99" i="10" s="1"/>
  <c r="E6" i="10"/>
  <c r="H6" i="10" s="1"/>
  <c r="E65" i="10"/>
  <c r="H65" i="10" s="1"/>
  <c r="E84" i="10"/>
  <c r="H84" i="10" s="1"/>
  <c r="E31" i="10"/>
  <c r="H31" i="10" s="1"/>
  <c r="E50" i="10"/>
  <c r="H50" i="10" s="1"/>
  <c r="E39" i="10"/>
  <c r="H39" i="10" s="1"/>
  <c r="E55" i="10"/>
  <c r="H55" i="10" s="1"/>
  <c r="E27" i="10"/>
  <c r="H27" i="10" s="1"/>
  <c r="E89" i="10"/>
  <c r="H89" i="10" s="1"/>
  <c r="E5" i="10"/>
  <c r="H5" i="10" s="1"/>
  <c r="E75" i="10"/>
  <c r="H75" i="10" s="1"/>
  <c r="E58" i="10"/>
  <c r="H58" i="10" s="1"/>
  <c r="E18" i="10"/>
  <c r="H18" i="10" s="1"/>
  <c r="E45" i="10"/>
  <c r="H45" i="10" s="1"/>
  <c r="E24" i="10"/>
  <c r="H24" i="10" s="1"/>
  <c r="E79" i="10"/>
  <c r="H79" i="10" s="1"/>
  <c r="E52" i="10"/>
  <c r="H52" i="10" s="1"/>
  <c r="E97" i="10"/>
  <c r="H97" i="10" s="1"/>
  <c r="J67" i="10" l="1"/>
  <c r="I26" i="10"/>
  <c r="I69" i="10"/>
  <c r="J9" i="10"/>
  <c r="R46" i="10"/>
  <c r="R67" i="10"/>
  <c r="J94" i="10"/>
  <c r="I62" i="10"/>
  <c r="J26" i="10"/>
  <c r="R103" i="10"/>
  <c r="R35" i="10"/>
  <c r="J86" i="10"/>
  <c r="R86" i="10"/>
  <c r="I53" i="10"/>
  <c r="R69" i="10"/>
  <c r="J46" i="10"/>
  <c r="R48" i="10"/>
  <c r="R94" i="10"/>
  <c r="R53" i="10"/>
  <c r="R56" i="10"/>
  <c r="J38" i="10"/>
  <c r="R38" i="10"/>
  <c r="I56" i="10"/>
  <c r="R80" i="10"/>
  <c r="J80" i="10"/>
  <c r="J35" i="10"/>
  <c r="I21" i="10"/>
  <c r="I90" i="10"/>
  <c r="R91" i="10"/>
  <c r="I17" i="10"/>
  <c r="J91" i="10"/>
  <c r="R21" i="10"/>
  <c r="R41" i="10"/>
  <c r="J41" i="10"/>
  <c r="J90" i="10"/>
  <c r="J17" i="10"/>
  <c r="I48" i="10"/>
  <c r="I9" i="10"/>
  <c r="I16" i="10"/>
  <c r="R16" i="10"/>
  <c r="R39" i="10"/>
  <c r="J39" i="10"/>
  <c r="I39" i="10"/>
  <c r="J32" i="10"/>
  <c r="I32" i="10"/>
  <c r="R32" i="10"/>
  <c r="R12" i="10"/>
  <c r="J12" i="10"/>
  <c r="I12" i="10"/>
  <c r="I24" i="10"/>
  <c r="R24" i="10"/>
  <c r="J24" i="10"/>
  <c r="J89" i="10"/>
  <c r="R89" i="10"/>
  <c r="I89" i="10"/>
  <c r="R6" i="10"/>
  <c r="I6" i="10"/>
  <c r="J6" i="10"/>
  <c r="R83" i="10"/>
  <c r="I83" i="10"/>
  <c r="J83" i="10"/>
  <c r="R49" i="10"/>
  <c r="I49" i="10"/>
  <c r="J49" i="10"/>
  <c r="J51" i="10"/>
  <c r="R51" i="10"/>
  <c r="I51" i="10"/>
  <c r="I36" i="10"/>
  <c r="R36" i="10"/>
  <c r="J36" i="10"/>
  <c r="R34" i="10"/>
  <c r="I34" i="10"/>
  <c r="J34" i="10"/>
  <c r="J71" i="10"/>
  <c r="I71" i="10"/>
  <c r="R71" i="10"/>
  <c r="R19" i="10"/>
  <c r="J19" i="10"/>
  <c r="I19" i="10"/>
  <c r="R45" i="10"/>
  <c r="I45" i="10"/>
  <c r="J45" i="10"/>
  <c r="I27" i="10"/>
  <c r="R27" i="10"/>
  <c r="J27" i="10"/>
  <c r="R99" i="10"/>
  <c r="J99" i="10"/>
  <c r="I99" i="10"/>
  <c r="I81" i="10"/>
  <c r="R81" i="10"/>
  <c r="J81" i="10"/>
  <c r="R54" i="10"/>
  <c r="J54" i="10"/>
  <c r="I54" i="10"/>
  <c r="I30" i="10"/>
  <c r="R30" i="10"/>
  <c r="J30" i="10"/>
  <c r="J63" i="10"/>
  <c r="R63" i="10"/>
  <c r="I63" i="10"/>
  <c r="R102" i="10"/>
  <c r="I102" i="10"/>
  <c r="J102" i="10"/>
  <c r="R61" i="10"/>
  <c r="I61" i="10"/>
  <c r="J61" i="10"/>
  <c r="J25" i="10"/>
  <c r="I25" i="10"/>
  <c r="R25" i="10"/>
  <c r="I55" i="10"/>
  <c r="J55" i="10"/>
  <c r="R55" i="10"/>
  <c r="I10" i="10"/>
  <c r="R10" i="10"/>
  <c r="J44" i="10"/>
  <c r="R44" i="10"/>
  <c r="I44" i="10"/>
  <c r="J20" i="10"/>
  <c r="R20" i="10"/>
  <c r="I20" i="10"/>
  <c r="I37" i="10"/>
  <c r="R37" i="10"/>
  <c r="J37" i="10"/>
  <c r="R22" i="10"/>
  <c r="I22" i="10"/>
  <c r="J22" i="10"/>
  <c r="I82" i="10"/>
  <c r="J82" i="10"/>
  <c r="R82" i="10"/>
  <c r="I42" i="10"/>
  <c r="R42" i="10"/>
  <c r="J42" i="10"/>
  <c r="J11" i="10"/>
  <c r="R11" i="10"/>
  <c r="I11" i="10"/>
  <c r="J92" i="10"/>
  <c r="I92" i="10"/>
  <c r="R92" i="10"/>
  <c r="I95" i="10"/>
  <c r="J95" i="10"/>
  <c r="R95" i="10"/>
  <c r="I29" i="10"/>
  <c r="R29" i="10"/>
  <c r="J29" i="10"/>
  <c r="J18" i="10"/>
  <c r="I18" i="10"/>
  <c r="R18" i="10"/>
  <c r="J60" i="10"/>
  <c r="I60" i="10"/>
  <c r="R60" i="10"/>
  <c r="R28" i="10"/>
  <c r="I28" i="10"/>
  <c r="J28" i="10"/>
  <c r="J43" i="10"/>
  <c r="R43" i="10"/>
  <c r="I43" i="10"/>
  <c r="R68" i="10"/>
  <c r="J68" i="10"/>
  <c r="I68" i="10"/>
  <c r="J58" i="10"/>
  <c r="I58" i="10"/>
  <c r="R58" i="10"/>
  <c r="R93" i="10"/>
  <c r="J93" i="10"/>
  <c r="I93" i="10"/>
  <c r="J96" i="10"/>
  <c r="R96" i="10"/>
  <c r="I96" i="10"/>
  <c r="R59" i="10"/>
  <c r="J59" i="10"/>
  <c r="I59" i="10"/>
  <c r="J52" i="10"/>
  <c r="I52" i="10"/>
  <c r="R52" i="10"/>
  <c r="I75" i="10"/>
  <c r="R75" i="10"/>
  <c r="J75" i="10"/>
  <c r="J84" i="10"/>
  <c r="R84" i="10"/>
  <c r="I84" i="10"/>
  <c r="I74" i="10"/>
  <c r="R74" i="10"/>
  <c r="J74" i="10"/>
  <c r="R57" i="10"/>
  <c r="I57" i="10"/>
  <c r="J57" i="10"/>
  <c r="I101" i="10"/>
  <c r="R101" i="10"/>
  <c r="J101" i="10"/>
  <c r="I73" i="10"/>
  <c r="R73" i="10"/>
  <c r="J73" i="10"/>
  <c r="I85" i="10"/>
  <c r="R85" i="10"/>
  <c r="J85" i="10"/>
  <c r="I98" i="10"/>
  <c r="J98" i="10"/>
  <c r="R98" i="10"/>
  <c r="J66" i="10"/>
  <c r="R66" i="10"/>
  <c r="I66" i="10"/>
  <c r="J72" i="10"/>
  <c r="R72" i="10"/>
  <c r="I72" i="10"/>
  <c r="R76" i="10"/>
  <c r="I76" i="10"/>
  <c r="J76" i="10"/>
  <c r="R15" i="10"/>
  <c r="J15" i="10"/>
  <c r="I15" i="10"/>
  <c r="R50" i="10"/>
  <c r="I50" i="10"/>
  <c r="J50" i="10"/>
  <c r="E107" i="10"/>
  <c r="H4" i="10"/>
  <c r="H107" i="10" s="1"/>
  <c r="R23" i="10"/>
  <c r="I23" i="10"/>
  <c r="J23" i="10"/>
  <c r="R64" i="10"/>
  <c r="J64" i="10"/>
  <c r="I64" i="10"/>
  <c r="I8" i="10"/>
  <c r="J8" i="10"/>
  <c r="R8" i="10"/>
  <c r="R97" i="10"/>
  <c r="I97" i="10"/>
  <c r="J97" i="10"/>
  <c r="I31" i="10"/>
  <c r="R31" i="10"/>
  <c r="J31" i="10"/>
  <c r="R7" i="10"/>
  <c r="J7" i="10"/>
  <c r="I7" i="10"/>
  <c r="J33" i="10"/>
  <c r="I33" i="10"/>
  <c r="R33" i="10"/>
  <c r="J40" i="10"/>
  <c r="R40" i="10"/>
  <c r="I40" i="10"/>
  <c r="I79" i="10"/>
  <c r="R79" i="10"/>
  <c r="J79" i="10"/>
  <c r="R5" i="10"/>
  <c r="I5" i="10"/>
  <c r="J5" i="10"/>
  <c r="I65" i="10"/>
  <c r="R65" i="10"/>
  <c r="J65" i="10"/>
  <c r="R87" i="10"/>
  <c r="J87" i="10"/>
  <c r="I87" i="10"/>
  <c r="R88" i="10"/>
  <c r="I88" i="10"/>
  <c r="J88" i="10"/>
  <c r="R78" i="10"/>
  <c r="J78" i="10"/>
  <c r="I78" i="10"/>
  <c r="I77" i="10"/>
  <c r="J77" i="10"/>
  <c r="R77" i="10"/>
  <c r="R70" i="10"/>
  <c r="I70" i="10"/>
  <c r="J70" i="10"/>
  <c r="R13" i="10"/>
  <c r="J13" i="10"/>
  <c r="I13" i="10"/>
  <c r="I100" i="10"/>
  <c r="R100" i="10"/>
  <c r="J100" i="10"/>
  <c r="R47" i="10"/>
  <c r="J47" i="10"/>
  <c r="I47" i="10"/>
  <c r="I4" i="10" l="1"/>
  <c r="I107" i="10" s="1"/>
  <c r="R4" i="10"/>
  <c r="J4" i="10"/>
  <c r="J107" i="10" s="1"/>
  <c r="H108" i="10" l="1"/>
</calcChain>
</file>

<file path=xl/sharedStrings.xml><?xml version="1.0" encoding="utf-8"?>
<sst xmlns="http://schemas.openxmlformats.org/spreadsheetml/2006/main" count="747" uniqueCount="290">
  <si>
    <t>County</t>
  </si>
  <si>
    <t>Number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</si>
  <si>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</si>
  <si>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</si>
  <si>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</si>
  <si>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</si>
  <si>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</si>
  <si>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</si>
  <si>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</si>
  <si>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</si>
  <si>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</si>
  <si>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</si>
  <si>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</si>
  <si>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</si>
  <si>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</si>
  <si>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</si>
  <si>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</si>
  <si>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</si>
  <si>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</si>
  <si>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</si>
  <si>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</si>
  <si>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</si>
  <si>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</si>
  <si>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</si>
  <si>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</si>
  <si>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</si>
  <si>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</si>
  <si>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</si>
  <si>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</si>
  <si>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</si>
  <si>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</si>
  <si>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</si>
  <si>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</si>
  <si>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</si>
  <si>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</si>
  <si>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</si>
  <si>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</si>
  <si>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</si>
  <si>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</si>
  <si>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</si>
  <si>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</si>
  <si>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</si>
  <si>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</si>
  <si>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</si>
  <si>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</si>
  <si>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</si>
  <si>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</si>
  <si>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</si>
  <si>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</si>
  <si>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</si>
  <si>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</si>
  <si>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</si>
  <si>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</si>
  <si>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</si>
  <si>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</si>
  <si>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</si>
  <si>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</si>
  <si>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</si>
  <si>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</si>
  <si>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</si>
  <si>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</si>
  <si>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</si>
  <si>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</si>
  <si>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</si>
  <si>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</si>
  <si>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</si>
  <si>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</si>
  <si>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</si>
  <si>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</si>
  <si>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</si>
  <si>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</si>
  <si>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</si>
  <si>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</si>
  <si>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</si>
  <si>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</si>
  <si>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</si>
  <si>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</si>
  <si>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</si>
  <si>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</si>
  <si>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</si>
  <si>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</si>
  <si>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</si>
  <si>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</si>
  <si>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</si>
  <si>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</si>
  <si>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</si>
  <si>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</si>
  <si>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</si>
  <si>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</si>
  <si>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</si>
  <si>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</si>
  <si>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</si>
  <si>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</si>
  <si>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</si>
  <si>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</si>
  <si>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</si>
  <si>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</si>
  <si>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</si>
  <si>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</si>
  <si>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</si>
  <si>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</si>
  <si>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</si>
  <si>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</si>
  <si>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Jackson*</t>
  </si>
  <si>
    <t>Swain*</t>
  </si>
  <si>
    <t>*Computed Transactions for Reservations:</t>
  </si>
  <si>
    <t>Total County Transactions</t>
  </si>
  <si>
    <t>% Indian Population</t>
  </si>
  <si>
    <t>Computed Indian Transactions</t>
  </si>
  <si>
    <t>Budget</t>
  </si>
  <si>
    <t>Trans.</t>
  </si>
  <si>
    <t>Per Trans.</t>
  </si>
  <si>
    <t>Federal</t>
  </si>
  <si>
    <t>County Allocations</t>
  </si>
  <si>
    <t>HOW ALLOCATIONS WERE REVISED:</t>
  </si>
  <si>
    <t>The number of transactions for the Indian population is computed by multiplying total county reimbursable transactions by the</t>
  </si>
  <si>
    <t>percentage that Indians comprise of the total county population:</t>
  </si>
  <si>
    <t xml:space="preserve">  *Indian populations taken from the most current</t>
  </si>
  <si>
    <t>Computed County Transactions</t>
  </si>
  <si>
    <t>NOTES:</t>
  </si>
  <si>
    <t>Total state budget for County allocations was computed as follows:</t>
  </si>
  <si>
    <t>Blended FFP</t>
  </si>
  <si>
    <t>State (fixed)</t>
  </si>
  <si>
    <t>In addition to segregating the Indian allocations from the total allocations to Jackson and Swain counties, the actual cost for the Indian Reservations</t>
  </si>
  <si>
    <t>as reported on the DSS 1571 Reports was added.</t>
  </si>
  <si>
    <t>State</t>
  </si>
  <si>
    <t>FY 13</t>
  </si>
  <si>
    <t>FFY 13 rate</t>
  </si>
  <si>
    <t>Jackson Indian *9.4%</t>
  </si>
  <si>
    <t>Swain Indian* 27%</t>
  </si>
  <si>
    <t>Report 36</t>
  </si>
  <si>
    <t>Report 57</t>
  </si>
  <si>
    <t>993 Title:</t>
  </si>
  <si>
    <t>NC HLTH CHOICE</t>
  </si>
  <si>
    <t>Date:</t>
  </si>
  <si>
    <t>Alloc Code:</t>
  </si>
  <si>
    <t xml:space="preserve">Amt: </t>
  </si>
  <si>
    <t>#1</t>
  </si>
  <si>
    <t>NC HEALTH CHOICE COUNTY ALLOCATIONS SFY 2014</t>
  </si>
  <si>
    <t xml:space="preserve">SFY 2012  Allocation Per Transaction </t>
  </si>
  <si>
    <t>SFY 2012 Total Admin Expenditures Reported Less Fees</t>
  </si>
  <si>
    <t>FFY 14 rate</t>
  </si>
  <si>
    <t>FEDERAL SHARE 76.00%</t>
  </si>
  <si>
    <t>STATE SHARE 24.00%</t>
  </si>
  <si>
    <t>SFY 2013Total HC Transactions Reported</t>
  </si>
  <si>
    <t>SFY 2014 Blended Rate</t>
  </si>
  <si>
    <t>Swain Indian* 27.7%</t>
  </si>
  <si>
    <t>NC HEALTH CHOICE COUNTY ALLOCATIONS SFY 2015 Estimate</t>
  </si>
  <si>
    <t xml:space="preserve">    census bureau numbers (2013 Quick Facts)</t>
  </si>
  <si>
    <t>SFY 2015 Blended Rate</t>
  </si>
  <si>
    <t>SFY 2014Total HC Transactions Reported</t>
  </si>
  <si>
    <t>SFY 2014 Total Admin Expenditures Reported Less Fees</t>
  </si>
  <si>
    <t xml:space="preserve">SFY 2014  Allocation Per Transaction </t>
  </si>
  <si>
    <t>FFY 15 rate</t>
  </si>
  <si>
    <t>FY 15</t>
  </si>
  <si>
    <t>FEDERAL SHARE 76.26%</t>
  </si>
  <si>
    <t>STATE SHARE 23.74%</t>
  </si>
  <si>
    <t>FFY 16 rate</t>
  </si>
  <si>
    <t>Total Transactions for allocation purposes are Total Number of  Activities reported.</t>
  </si>
  <si>
    <t>NC HEALTH CHOICE COUNTY ALLOCATIONS December 2014 for SFY 2016</t>
  </si>
  <si>
    <t>Jackson County  Total 126 transactions -- computed 114 county, 12 Indian (9.40%)</t>
  </si>
  <si>
    <t>Swain County Total 49 transactions -- computed 35 county, 14 Indian (27.9%)</t>
  </si>
  <si>
    <t>NCHC
NET PAID</t>
  </si>
  <si>
    <t>Total NCHC
Net Paid</t>
  </si>
  <si>
    <t>County NCHC % of Net Paid</t>
  </si>
  <si>
    <t>CNTY CODE</t>
  </si>
  <si>
    <t>COUNTY NAME</t>
  </si>
  <si>
    <t>NCHC MIDS</t>
  </si>
  <si>
    <t>Unknown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</si>
  <si>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</si>
  <si>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</si>
  <si>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</si>
  <si>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</si>
  <si>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</si>
  <si>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</si>
  <si>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</si>
  <si>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</si>
  <si>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</si>
  <si>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</si>
  <si>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</si>
  <si>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</si>
  <si>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</si>
  <si>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</si>
  <si>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</si>
  <si>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</si>
  <si>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</si>
  <si>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</si>
  <si>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</si>
  <si>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</si>
  <si>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</si>
  <si>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</si>
  <si>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</si>
  <si>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</si>
  <si>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</si>
  <si>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</si>
  <si>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</si>
  <si>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</si>
  <si>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</si>
  <si>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</si>
  <si>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</si>
  <si>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</si>
  <si>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</si>
  <si>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</si>
  <si>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</si>
  <si>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</si>
  <si>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</si>
  <si>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</si>
  <si>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</si>
  <si>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</si>
  <si>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</si>
  <si>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</si>
  <si>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</si>
  <si>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</si>
  <si>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</si>
  <si>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</si>
  <si>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</si>
  <si>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</si>
  <si>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</si>
  <si>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</si>
  <si>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</si>
  <si>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</si>
  <si>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</si>
  <si>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</si>
  <si>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</si>
  <si>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</si>
  <si>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</si>
  <si>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</si>
  <si>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</si>
  <si>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</si>
  <si>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</si>
  <si>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</si>
  <si>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</si>
  <si>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</si>
  <si>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</si>
  <si>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</si>
  <si>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</si>
  <si>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</si>
  <si>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</si>
  <si>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</si>
  <si>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</si>
  <si>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</si>
  <si>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</si>
  <si>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</si>
  <si>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</si>
  <si>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</si>
  <si>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</si>
  <si>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</si>
  <si>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</si>
  <si>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</si>
  <si>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</si>
  <si>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</si>
  <si>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</si>
  <si>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</si>
  <si>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</si>
  <si>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</si>
  <si>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</si>
  <si>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</si>
  <si>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</si>
  <si>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</si>
  <si>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</si>
  <si>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</si>
  <si>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</si>
  <si>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</si>
  <si>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</si>
  <si>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</si>
  <si>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</si>
  <si>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</si>
  <si>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</si>
  <si>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</si>
  <si>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 County Percentage</t>
  </si>
  <si>
    <t>Computed Indian Percentage</t>
  </si>
  <si>
    <t>Computed Residual County Percentage</t>
  </si>
  <si>
    <t xml:space="preserve">    census bureau numbers (2014 Quick Facts)</t>
  </si>
  <si>
    <t>Jackson Indian *9.6%</t>
  </si>
  <si>
    <t>Swain Indian* 27.9%</t>
  </si>
  <si>
    <t>County Name</t>
  </si>
  <si>
    <t>Health Choice County %</t>
  </si>
  <si>
    <t>FY 17</t>
  </si>
  <si>
    <t>SFY 2017 Blended Rate</t>
  </si>
  <si>
    <t>FFY 17 rate</t>
  </si>
  <si>
    <t># of Recipients</t>
  </si>
  <si>
    <t>Total Cost</t>
  </si>
  <si>
    <t>SFY 2016 July-December</t>
  </si>
  <si>
    <t>SFY 2016Total HC Percentages Reported</t>
  </si>
  <si>
    <t>SFY 2016 Total Admin Expenditures Reported Less Fees</t>
  </si>
  <si>
    <t xml:space="preserve">SFY 2016  Allocation To Date </t>
  </si>
  <si>
    <t>FEDERAL SHARE 99.71%</t>
  </si>
  <si>
    <t>STATE SHARE .29%</t>
  </si>
  <si>
    <t>2017 Estimate County Allocations</t>
  </si>
  <si>
    <t>NC HEALTH CHOICE COUNTY ALLOCATIONS SFY 2017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</si>
</sst>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%"/>
    <numFmt numFmtId="168" formatCode="0.0%"/>
    <numFmt numFmtId="169" formatCode="0.0000"/>
    <numFmt numFmtId="170" formatCode="_(* #,##0.0000_);_(* \(#,##0.0000\);_(* &quot;-&quot;??_);_(@_)"/>
    <numFmt numFmtId="171" formatCode="0.000000"/>
    <numFmt numFmtId="172" formatCode="mm/dd/yy;@"/>
    <numFmt numFmtId="173" formatCode="00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9"/>
      <name val="Times New Roman"/>
      <family val="1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20"/>
      <name val="Arial"/>
      <family val="2"/>
    </font>
    <font>
      <b/>
      <sz val="10"/>
      <color indexed="6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b/>
      <sz val="10"/>
      <color indexed="30"/>
      <name val="Arial"/>
      <family val="2"/>
    </font>
    <font>
      <sz val="9"/>
      <color indexed="30"/>
      <name val="Arial"/>
      <family val="2"/>
    </font>
    <font>
      <b/>
      <sz val="14"/>
      <color indexed="62"/>
      <name val="Arial"/>
      <family val="2"/>
    </font>
    <font>
      <sz val="14"/>
      <name val="Arial"/>
      <family val="2"/>
    </font>
    <font>
      <sz val="8"/>
      <name val="Arial"/>
    </font>
    <font>
      <b/>
      <sz val="9"/>
      <color indexed="62"/>
      <name val="Arial"/>
      <family val="2"/>
    </font>
    <font>
      <sz val="8"/>
      <name val="Times New Roman"/>
      <family val="1"/>
    </font>
    <font>
      <b/>
      <sz val="10"/>
      <name val="Arial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B0F0"/>
      <name val="Arial"/>
      <family val="2"/>
    </font>
    <font>
      <sz val="9"/>
      <color rgb="FF002060"/>
      <name val="Arial"/>
      <family val="2"/>
    </font>
    <font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double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ouble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uble">
        <color indexed="10"/>
      </bottom>
      <diagonal/>
    </border>
    <border>
      <left style="thin">
        <color indexed="10"/>
      </left>
      <right style="double">
        <color indexed="10"/>
      </right>
      <top style="double">
        <color indexed="10"/>
      </top>
      <bottom style="thin">
        <color indexed="10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20"/>
      </top>
      <bottom/>
      <diagonal/>
    </border>
    <border>
      <left style="medium">
        <color indexed="20"/>
      </left>
      <right style="medium">
        <color indexed="10"/>
      </right>
      <top style="medium">
        <color indexed="20"/>
      </top>
      <bottom style="medium">
        <color indexed="10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thin">
        <color indexed="10"/>
      </left>
      <right/>
      <top style="double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10"/>
      </left>
      <right style="double">
        <color indexed="10"/>
      </right>
      <top style="thin">
        <color indexed="10"/>
      </top>
      <bottom style="double">
        <color indexed="1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Border="1"/>
    <xf numFmtId="0" fontId="0" fillId="0" borderId="0" xfId="0" applyFill="1"/>
    <xf numFmtId="165" fontId="5" fillId="0" borderId="0" xfId="1" applyNumberFormat="1" applyFont="1"/>
    <xf numFmtId="166" fontId="0" fillId="0" borderId="0" xfId="3" applyNumberFormat="1" applyFont="1"/>
    <xf numFmtId="0" fontId="7" fillId="0" borderId="0" xfId="0" applyFont="1" applyBorder="1" applyAlignment="1">
      <alignment horizontal="center" wrapText="1"/>
    </xf>
    <xf numFmtId="166" fontId="8" fillId="0" borderId="0" xfId="3" applyNumberFormat="1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Border="1" applyAlignment="1" applyProtection="1">
      <alignment horizontal="left" wrapText="1"/>
    </xf>
    <xf numFmtId="0" fontId="10" fillId="0" borderId="0" xfId="0" applyFont="1" applyBorder="1" applyAlignment="1" applyProtection="1">
      <alignment horizontal="left"/>
    </xf>
    <xf numFmtId="166" fontId="0" fillId="0" borderId="0" xfId="0" applyNumberFormat="1"/>
    <xf numFmtId="0" fontId="10" fillId="0" borderId="1" xfId="0" applyFont="1" applyBorder="1"/>
    <xf numFmtId="0" fontId="10" fillId="0" borderId="2" xfId="0" applyFont="1" applyBorder="1"/>
    <xf numFmtId="0" fontId="13" fillId="0" borderId="3" xfId="0" applyFont="1" applyBorder="1"/>
    <xf numFmtId="0" fontId="10" fillId="0" borderId="4" xfId="0" applyFont="1" applyBorder="1"/>
    <xf numFmtId="165" fontId="6" fillId="0" borderId="4" xfId="1" applyNumberFormat="1" applyFont="1" applyBorder="1" applyAlignment="1">
      <alignment horizontal="center"/>
    </xf>
    <xf numFmtId="0" fontId="14" fillId="0" borderId="3" xfId="0" applyFont="1" applyBorder="1"/>
    <xf numFmtId="37" fontId="10" fillId="0" borderId="4" xfId="0" applyNumberFormat="1" applyFont="1" applyBorder="1" applyAlignment="1">
      <alignment horizontal="center"/>
    </xf>
    <xf numFmtId="10" fontId="10" fillId="0" borderId="4" xfId="5" applyNumberFormat="1" applyFont="1" applyBorder="1" applyAlignment="1">
      <alignment horizontal="center"/>
    </xf>
    <xf numFmtId="37" fontId="6" fillId="0" borderId="4" xfId="1" applyNumberFormat="1" applyFont="1" applyBorder="1" applyAlignment="1">
      <alignment horizontal="center"/>
    </xf>
    <xf numFmtId="0" fontId="13" fillId="0" borderId="5" xfId="0" applyFont="1" applyBorder="1"/>
    <xf numFmtId="0" fontId="10" fillId="0" borderId="6" xfId="0" applyFont="1" applyBorder="1"/>
    <xf numFmtId="37" fontId="10" fillId="0" borderId="6" xfId="1" applyNumberFormat="1" applyFont="1" applyBorder="1" applyAlignment="1">
      <alignment horizontal="center"/>
    </xf>
    <xf numFmtId="166" fontId="6" fillId="0" borderId="7" xfId="3" applyNumberFormat="1" applyFont="1" applyBorder="1" applyAlignment="1">
      <alignment horizontal="center"/>
    </xf>
    <xf numFmtId="0" fontId="15" fillId="0" borderId="1" xfId="0" applyFont="1" applyBorder="1"/>
    <xf numFmtId="0" fontId="15" fillId="0" borderId="2" xfId="0" applyFont="1" applyBorder="1"/>
    <xf numFmtId="0" fontId="15" fillId="0" borderId="3" xfId="0" applyFont="1" applyBorder="1"/>
    <xf numFmtId="3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8" xfId="0" applyFont="1" applyBorder="1"/>
    <xf numFmtId="0" fontId="15" fillId="0" borderId="4" xfId="0" applyFont="1" applyBorder="1"/>
    <xf numFmtId="43" fontId="15" fillId="0" borderId="4" xfId="0" applyNumberFormat="1" applyFont="1" applyBorder="1"/>
    <xf numFmtId="0" fontId="16" fillId="2" borderId="3" xfId="0" applyFont="1" applyFill="1" applyBorder="1"/>
    <xf numFmtId="165" fontId="15" fillId="0" borderId="4" xfId="1" applyNumberFormat="1" applyFont="1" applyBorder="1"/>
    <xf numFmtId="10" fontId="16" fillId="0" borderId="4" xfId="5" applyNumberFormat="1" applyFont="1" applyBorder="1" applyAlignment="1">
      <alignment horizontal="center"/>
    </xf>
    <xf numFmtId="0" fontId="15" fillId="0" borderId="5" xfId="0" applyFont="1" applyBorder="1"/>
    <xf numFmtId="165" fontId="15" fillId="0" borderId="6" xfId="1" applyNumberFormat="1" applyFont="1" applyBorder="1"/>
    <xf numFmtId="10" fontId="16" fillId="0" borderId="6" xfId="5" applyNumberFormat="1" applyFont="1" applyBorder="1" applyAlignment="1">
      <alignment horizontal="center"/>
    </xf>
    <xf numFmtId="165" fontId="10" fillId="0" borderId="0" xfId="1" applyNumberFormat="1" applyFont="1"/>
    <xf numFmtId="10" fontId="2" fillId="0" borderId="0" xfId="5" applyNumberFormat="1" applyFont="1" applyBorder="1" applyAlignment="1">
      <alignment horizontal="center"/>
    </xf>
    <xf numFmtId="10" fontId="18" fillId="0" borderId="0" xfId="0" applyNumberFormat="1" applyFont="1"/>
    <xf numFmtId="0" fontId="19" fillId="0" borderId="0" xfId="0" applyFont="1" applyBorder="1" applyAlignment="1">
      <alignment horizontal="center" wrapText="1"/>
    </xf>
    <xf numFmtId="0" fontId="15" fillId="0" borderId="0" xfId="0" applyFont="1" applyBorder="1"/>
    <xf numFmtId="166" fontId="15" fillId="0" borderId="0" xfId="3" applyNumberFormat="1" applyFont="1" applyBorder="1" applyAlignment="1">
      <alignment horizontal="center"/>
    </xf>
    <xf numFmtId="10" fontId="17" fillId="0" borderId="0" xfId="0" applyNumberFormat="1" applyFont="1" applyBorder="1"/>
    <xf numFmtId="166" fontId="6" fillId="0" borderId="0" xfId="3" applyNumberFormat="1" applyFont="1" applyBorder="1" applyAlignment="1">
      <alignment horizontal="center"/>
    </xf>
    <xf numFmtId="166" fontId="6" fillId="0" borderId="0" xfId="1" applyNumberFormat="1" applyFont="1" applyBorder="1" applyAlignment="1">
      <alignment horizontal="center"/>
    </xf>
    <xf numFmtId="37" fontId="10" fillId="0" borderId="0" xfId="1" applyNumberFormat="1" applyFont="1" applyBorder="1" applyAlignment="1">
      <alignment horizontal="center"/>
    </xf>
    <xf numFmtId="10" fontId="10" fillId="0" borderId="0" xfId="5" applyNumberFormat="1" applyFont="1" applyBorder="1" applyAlignment="1">
      <alignment horizontal="center"/>
    </xf>
    <xf numFmtId="37" fontId="6" fillId="0" borderId="0" xfId="1" applyNumberFormat="1" applyFont="1" applyBorder="1" applyAlignment="1">
      <alignment horizontal="center"/>
    </xf>
    <xf numFmtId="0" fontId="24" fillId="0" borderId="0" xfId="0" applyFont="1" applyBorder="1"/>
    <xf numFmtId="0" fontId="24" fillId="0" borderId="0" xfId="0" applyFont="1"/>
    <xf numFmtId="166" fontId="26" fillId="0" borderId="0" xfId="3" applyNumberFormat="1" applyFont="1" applyBorder="1" applyAlignment="1">
      <alignment horizontal="center" wrapText="1"/>
    </xf>
    <xf numFmtId="166" fontId="27" fillId="0" borderId="0" xfId="3" applyNumberFormat="1" applyFont="1"/>
    <xf numFmtId="2" fontId="27" fillId="0" borderId="0" xfId="3" applyNumberFormat="1" applyFont="1"/>
    <xf numFmtId="0" fontId="27" fillId="0" borderId="0" xfId="0" applyFont="1"/>
    <xf numFmtId="44" fontId="27" fillId="0" borderId="0" xfId="0" applyNumberFormat="1" applyFont="1"/>
    <xf numFmtId="0" fontId="21" fillId="0" borderId="9" xfId="0" applyFont="1" applyBorder="1"/>
    <xf numFmtId="10" fontId="28" fillId="0" borderId="9" xfId="0" applyNumberFormat="1" applyFont="1" applyBorder="1"/>
    <xf numFmtId="166" fontId="23" fillId="0" borderId="9" xfId="3" applyNumberFormat="1" applyFont="1" applyBorder="1"/>
    <xf numFmtId="0" fontId="23" fillId="0" borderId="9" xfId="0" applyFont="1" applyBorder="1"/>
    <xf numFmtId="10" fontId="9" fillId="0" borderId="0" xfId="0" applyNumberFormat="1" applyFont="1"/>
    <xf numFmtId="10" fontId="0" fillId="0" borderId="0" xfId="0" applyNumberFormat="1"/>
    <xf numFmtId="10" fontId="0" fillId="0" borderId="10" xfId="0" applyNumberFormat="1" applyBorder="1"/>
    <xf numFmtId="10" fontId="3" fillId="0" borderId="11" xfId="0" applyNumberFormat="1" applyFont="1" applyFill="1" applyBorder="1" applyAlignment="1">
      <alignment horizontal="center"/>
    </xf>
    <xf numFmtId="167" fontId="27" fillId="0" borderId="0" xfId="3" applyNumberFormat="1" applyFont="1"/>
    <xf numFmtId="3" fontId="21" fillId="0" borderId="0" xfId="0" applyNumberFormat="1" applyFont="1"/>
    <xf numFmtId="3" fontId="27" fillId="0" borderId="0" xfId="3" applyNumberFormat="1" applyFont="1"/>
    <xf numFmtId="166" fontId="23" fillId="0" borderId="9" xfId="3" applyNumberFormat="1" applyFont="1" applyFill="1" applyBorder="1"/>
    <xf numFmtId="10" fontId="0" fillId="0" borderId="0" xfId="0" applyNumberFormat="1" applyFill="1"/>
    <xf numFmtId="0" fontId="6" fillId="0" borderId="0" xfId="0" applyFont="1"/>
    <xf numFmtId="44" fontId="6" fillId="0" borderId="0" xfId="3" applyFont="1" applyBorder="1" applyAlignment="1">
      <alignment horizontal="center"/>
    </xf>
    <xf numFmtId="44" fontId="10" fillId="0" borderId="0" xfId="3" applyFont="1" applyBorder="1"/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/>
    <xf numFmtId="44" fontId="24" fillId="0" borderId="0" xfId="3" applyFont="1"/>
    <xf numFmtId="165" fontId="24" fillId="0" borderId="0" xfId="1" applyNumberFormat="1" applyFont="1"/>
    <xf numFmtId="0" fontId="13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166" fontId="23" fillId="0" borderId="0" xfId="3" applyNumberFormat="1" applyFont="1" applyBorder="1"/>
    <xf numFmtId="10" fontId="3" fillId="2" borderId="12" xfId="0" applyNumberFormat="1" applyFont="1" applyFill="1" applyBorder="1" applyAlignment="1">
      <alignment horizontal="center"/>
    </xf>
    <xf numFmtId="168" fontId="3" fillId="0" borderId="11" xfId="0" applyNumberFormat="1" applyFont="1" applyFill="1" applyBorder="1" applyAlignment="1">
      <alignment horizontal="center"/>
    </xf>
    <xf numFmtId="166" fontId="25" fillId="0" borderId="9" xfId="3" applyNumberFormat="1" applyFont="1" applyBorder="1" applyAlignment="1">
      <alignment horizontal="center" wrapText="1"/>
    </xf>
    <xf numFmtId="164" fontId="10" fillId="0" borderId="0" xfId="0" applyNumberFormat="1" applyFont="1" applyBorder="1" applyAlignment="1" applyProtection="1">
      <alignment horizontal="left"/>
    </xf>
    <xf numFmtId="10" fontId="0" fillId="0" borderId="0" xfId="3" applyNumberFormat="1" applyFont="1"/>
    <xf numFmtId="164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10" fontId="0" fillId="0" borderId="0" xfId="3" applyNumberFormat="1" applyFont="1" applyFill="1"/>
    <xf numFmtId="166" fontId="27" fillId="0" borderId="0" xfId="3" applyNumberFormat="1" applyFont="1" applyFill="1"/>
    <xf numFmtId="164" fontId="6" fillId="0" borderId="0" xfId="0" applyNumberFormat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164" fontId="10" fillId="0" borderId="0" xfId="0" quotePrefix="1" applyNumberFormat="1" applyFont="1" applyBorder="1" applyAlignment="1" applyProtection="1">
      <alignment horizontal="left"/>
    </xf>
    <xf numFmtId="164" fontId="6" fillId="2" borderId="0" xfId="0" quotePrefix="1" applyNumberFormat="1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165" fontId="11" fillId="2" borderId="0" xfId="1" applyNumberFormat="1" applyFont="1" applyFill="1" applyBorder="1" applyAlignment="1" applyProtection="1">
      <alignment horizontal="left" wrapText="1"/>
    </xf>
    <xf numFmtId="10" fontId="0" fillId="2" borderId="0" xfId="3" applyNumberFormat="1" applyFont="1" applyFill="1"/>
    <xf numFmtId="166" fontId="23" fillId="2" borderId="9" xfId="3" applyNumberFormat="1" applyFont="1" applyFill="1" applyBorder="1"/>
    <xf numFmtId="166" fontId="27" fillId="2" borderId="0" xfId="3" applyNumberFormat="1" applyFont="1" applyFill="1"/>
    <xf numFmtId="10" fontId="0" fillId="2" borderId="0" xfId="0" applyNumberFormat="1" applyFill="1"/>
    <xf numFmtId="0" fontId="12" fillId="0" borderId="0" xfId="0" applyFont="1"/>
    <xf numFmtId="0" fontId="2" fillId="0" borderId="10" xfId="0" applyFont="1" applyBorder="1"/>
    <xf numFmtId="42" fontId="1" fillId="0" borderId="10" xfId="1" applyNumberFormat="1" applyFont="1" applyBorder="1"/>
    <xf numFmtId="10" fontId="0" fillId="0" borderId="10" xfId="3" applyNumberFormat="1" applyFont="1" applyBorder="1"/>
    <xf numFmtId="42" fontId="23" fillId="0" borderId="13" xfId="1" applyNumberFormat="1" applyFont="1" applyBorder="1"/>
    <xf numFmtId="166" fontId="27" fillId="0" borderId="10" xfId="3" applyNumberFormat="1" applyFont="1" applyBorder="1"/>
    <xf numFmtId="42" fontId="21" fillId="0" borderId="14" xfId="1" applyNumberFormat="1" applyFont="1" applyBorder="1" applyAlignment="1">
      <alignment horizontal="center"/>
    </xf>
    <xf numFmtId="166" fontId="21" fillId="0" borderId="9" xfId="3" applyNumberFormat="1" applyFont="1" applyBorder="1" applyAlignment="1">
      <alignment horizontal="center"/>
    </xf>
    <xf numFmtId="0" fontId="9" fillId="0" borderId="3" xfId="0" applyFont="1" applyFill="1" applyBorder="1"/>
    <xf numFmtId="44" fontId="9" fillId="0" borderId="4" xfId="3" applyFont="1" applyFill="1" applyBorder="1"/>
    <xf numFmtId="42" fontId="5" fillId="0" borderId="0" xfId="1" applyNumberFormat="1" applyFont="1"/>
    <xf numFmtId="42" fontId="20" fillId="0" borderId="0" xfId="1" applyNumberFormat="1" applyFont="1" applyBorder="1" applyAlignment="1" applyProtection="1">
      <alignment horizontal="left" wrapText="1"/>
    </xf>
    <xf numFmtId="42" fontId="20" fillId="0" borderId="0" xfId="1" applyNumberFormat="1" applyFont="1" applyFill="1" applyBorder="1" applyAlignment="1" applyProtection="1">
      <alignment horizontal="left" wrapText="1"/>
    </xf>
    <xf numFmtId="42" fontId="20" fillId="2" borderId="0" xfId="1" applyNumberFormat="1" applyFont="1" applyFill="1" applyBorder="1" applyAlignment="1" applyProtection="1">
      <alignment horizontal="left" wrapText="1"/>
    </xf>
    <xf numFmtId="42" fontId="1" fillId="0" borderId="0" xfId="1" applyNumberFormat="1" applyFont="1"/>
    <xf numFmtId="42" fontId="15" fillId="0" borderId="15" xfId="0" applyNumberFormat="1" applyFont="1" applyBorder="1"/>
    <xf numFmtId="42" fontId="15" fillId="0" borderId="16" xfId="0" applyNumberFormat="1" applyFont="1" applyBorder="1" applyAlignment="1">
      <alignment horizontal="center"/>
    </xf>
    <xf numFmtId="42" fontId="15" fillId="0" borderId="16" xfId="0" applyNumberFormat="1" applyFont="1" applyBorder="1"/>
    <xf numFmtId="42" fontId="16" fillId="0" borderId="16" xfId="0" applyNumberFormat="1" applyFont="1" applyBorder="1" applyAlignment="1">
      <alignment horizontal="center"/>
    </xf>
    <xf numFmtId="42" fontId="2" fillId="0" borderId="0" xfId="5" applyNumberFormat="1" applyFont="1" applyBorder="1" applyAlignment="1">
      <alignment horizontal="center"/>
    </xf>
    <xf numFmtId="42" fontId="6" fillId="0" borderId="7" xfId="3" applyNumberFormat="1" applyFont="1" applyBorder="1" applyAlignment="1">
      <alignment horizontal="center"/>
    </xf>
    <xf numFmtId="42" fontId="6" fillId="0" borderId="8" xfId="1" applyNumberFormat="1" applyFont="1" applyBorder="1" applyAlignment="1">
      <alignment horizontal="center"/>
    </xf>
    <xf numFmtId="42" fontId="0" fillId="0" borderId="0" xfId="0" applyNumberFormat="1"/>
    <xf numFmtId="0" fontId="6" fillId="0" borderId="17" xfId="0" applyFont="1" applyBorder="1"/>
    <xf numFmtId="0" fontId="6" fillId="0" borderId="18" xfId="0" applyFont="1" applyBorder="1"/>
    <xf numFmtId="17" fontId="6" fillId="0" borderId="18" xfId="3" applyNumberFormat="1" applyFont="1" applyBorder="1" applyAlignment="1">
      <alignment horizontal="center"/>
    </xf>
    <xf numFmtId="44" fontId="6" fillId="0" borderId="18" xfId="3" applyFont="1" applyBorder="1"/>
    <xf numFmtId="0" fontId="6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6" fillId="0" borderId="20" xfId="0" applyFont="1" applyBorder="1"/>
    <xf numFmtId="0" fontId="10" fillId="0" borderId="20" xfId="0" applyFont="1" applyBorder="1" applyAlignment="1"/>
    <xf numFmtId="0" fontId="13" fillId="0" borderId="20" xfId="0" applyFont="1" applyBorder="1"/>
    <xf numFmtId="0" fontId="14" fillId="0" borderId="20" xfId="0" applyFont="1" applyBorder="1"/>
    <xf numFmtId="0" fontId="26" fillId="0" borderId="20" xfId="0" applyFont="1" applyBorder="1"/>
    <xf numFmtId="171" fontId="13" fillId="0" borderId="0" xfId="0" applyNumberFormat="1" applyFont="1" applyBorder="1"/>
    <xf numFmtId="0" fontId="24" fillId="0" borderId="20" xfId="0" applyFont="1" applyBorder="1"/>
    <xf numFmtId="44" fontId="24" fillId="0" borderId="0" xfId="3" applyFont="1" applyBorder="1"/>
    <xf numFmtId="165" fontId="24" fillId="0" borderId="0" xfId="1" applyNumberFormat="1" applyFont="1" applyBorder="1"/>
    <xf numFmtId="0" fontId="24" fillId="0" borderId="21" xfId="0" applyFont="1" applyBorder="1"/>
    <xf numFmtId="0" fontId="10" fillId="0" borderId="20" xfId="0" applyFont="1" applyFill="1" applyBorder="1"/>
    <xf numFmtId="0" fontId="24" fillId="0" borderId="22" xfId="0" applyFont="1" applyBorder="1"/>
    <xf numFmtId="0" fontId="24" fillId="0" borderId="23" xfId="0" applyFont="1" applyBorder="1"/>
    <xf numFmtId="44" fontId="24" fillId="0" borderId="23" xfId="3" applyFont="1" applyBorder="1"/>
    <xf numFmtId="0" fontId="0" fillId="0" borderId="23" xfId="0" applyBorder="1"/>
    <xf numFmtId="165" fontId="24" fillId="0" borderId="23" xfId="1" applyNumberFormat="1" applyFont="1" applyBorder="1"/>
    <xf numFmtId="0" fontId="24" fillId="0" borderId="24" xfId="0" applyFont="1" applyBorder="1"/>
    <xf numFmtId="42" fontId="26" fillId="0" borderId="0" xfId="1" applyNumberFormat="1" applyFont="1" applyBorder="1"/>
    <xf numFmtId="42" fontId="10" fillId="0" borderId="0" xfId="0" applyNumberFormat="1" applyFont="1" applyBorder="1"/>
    <xf numFmtId="42" fontId="10" fillId="0" borderId="0" xfId="1" applyNumberFormat="1" applyFont="1" applyBorder="1"/>
    <xf numFmtId="165" fontId="0" fillId="0" borderId="0" xfId="0" applyNumberFormat="1" applyFill="1"/>
    <xf numFmtId="165" fontId="0" fillId="0" borderId="0" xfId="0" applyNumberFormat="1"/>
    <xf numFmtId="165" fontId="5" fillId="3" borderId="10" xfId="1" applyNumberFormat="1" applyFont="1" applyFill="1" applyBorder="1"/>
    <xf numFmtId="10" fontId="16" fillId="0" borderId="4" xfId="0" applyNumberFormat="1" applyFont="1" applyBorder="1" applyAlignment="1">
      <alignment wrapText="1"/>
    </xf>
    <xf numFmtId="166" fontId="15" fillId="4" borderId="2" xfId="3" applyNumberFormat="1" applyFont="1" applyFill="1" applyBorder="1"/>
    <xf numFmtId="42" fontId="1" fillId="4" borderId="10" xfId="1" applyNumberFormat="1" applyFont="1" applyFill="1" applyBorder="1"/>
    <xf numFmtId="165" fontId="15" fillId="4" borderId="4" xfId="1" applyNumberFormat="1" applyFont="1" applyFill="1" applyBorder="1"/>
    <xf numFmtId="42" fontId="16" fillId="0" borderId="8" xfId="0" applyNumberFormat="1" applyFont="1" applyBorder="1" applyAlignment="1">
      <alignment horizontal="center"/>
    </xf>
    <xf numFmtId="10" fontId="16" fillId="0" borderId="8" xfId="5" applyNumberFormat="1" applyFont="1" applyBorder="1" applyAlignment="1">
      <alignment horizontal="center"/>
    </xf>
    <xf numFmtId="10" fontId="16" fillId="0" borderId="25" xfId="5" applyNumberFormat="1" applyFont="1" applyBorder="1" applyAlignment="1">
      <alignment horizontal="center"/>
    </xf>
    <xf numFmtId="9" fontId="0" fillId="0" borderId="0" xfId="0" applyNumberFormat="1"/>
    <xf numFmtId="44" fontId="0" fillId="0" borderId="0" xfId="3" applyFont="1"/>
    <xf numFmtId="165" fontId="6" fillId="0" borderId="0" xfId="1" applyNumberFormat="1" applyFont="1" applyBorder="1" applyAlignment="1">
      <alignment horizontal="right"/>
    </xf>
    <xf numFmtId="169" fontId="30" fillId="0" borderId="0" xfId="0" applyNumberFormat="1" applyFont="1" applyBorder="1"/>
    <xf numFmtId="170" fontId="30" fillId="0" borderId="0" xfId="1" applyNumberFormat="1" applyFont="1" applyBorder="1" applyAlignment="1">
      <alignment horizontal="center"/>
    </xf>
    <xf numFmtId="10" fontId="31" fillId="0" borderId="8" xfId="5" applyNumberFormat="1" applyFont="1" applyBorder="1" applyAlignment="1">
      <alignment horizontal="center"/>
    </xf>
    <xf numFmtId="10" fontId="31" fillId="0" borderId="25" xfId="5" applyNumberFormat="1" applyFont="1" applyBorder="1" applyAlignment="1">
      <alignment horizontal="center"/>
    </xf>
    <xf numFmtId="42" fontId="6" fillId="0" borderId="0" xfId="0" applyNumberFormat="1" applyFont="1" applyBorder="1" applyAlignment="1">
      <alignment horizontal="center" wrapText="1"/>
    </xf>
    <xf numFmtId="10" fontId="32" fillId="0" borderId="0" xfId="0" applyNumberFormat="1" applyFont="1" applyBorder="1" applyAlignment="1">
      <alignment horizontal="center"/>
    </xf>
    <xf numFmtId="10" fontId="32" fillId="0" borderId="0" xfId="5" applyNumberFormat="1" applyFont="1" applyBorder="1" applyAlignment="1">
      <alignment horizontal="center"/>
    </xf>
    <xf numFmtId="44" fontId="10" fillId="0" borderId="0" xfId="0" applyNumberFormat="1" applyFont="1"/>
    <xf numFmtId="1" fontId="0" fillId="0" borderId="0" xfId="0" applyNumberFormat="1" applyFill="1"/>
    <xf numFmtId="0" fontId="33" fillId="0" borderId="0" xfId="0" applyFont="1" applyAlignment="1"/>
    <xf numFmtId="0" fontId="33" fillId="0" borderId="0" xfId="0" applyFont="1" applyBorder="1" applyAlignment="1"/>
    <xf numFmtId="164" fontId="6" fillId="0" borderId="0" xfId="0" quotePrefix="1" applyNumberFormat="1" applyFont="1" applyFill="1" applyBorder="1" applyAlignment="1" applyProtection="1">
      <alignment horizontal="left"/>
    </xf>
    <xf numFmtId="166" fontId="0" fillId="0" borderId="0" xfId="0" applyNumberFormat="1" applyFill="1"/>
    <xf numFmtId="0" fontId="23" fillId="0" borderId="0" xfId="0" applyFont="1" applyBorder="1"/>
    <xf numFmtId="0" fontId="2" fillId="0" borderId="0" xfId="0" applyFont="1" applyBorder="1"/>
    <xf numFmtId="0" fontId="2" fillId="0" borderId="26" xfId="0" applyFont="1" applyBorder="1"/>
    <xf numFmtId="0" fontId="0" fillId="0" borderId="26" xfId="0" applyBorder="1"/>
    <xf numFmtId="0" fontId="36" fillId="0" borderId="0" xfId="0" applyFont="1" applyAlignment="1"/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166" fontId="25" fillId="0" borderId="29" xfId="3" applyNumberFormat="1" applyFont="1" applyBorder="1" applyAlignment="1">
      <alignment horizontal="center" wrapText="1"/>
    </xf>
    <xf numFmtId="4" fontId="37" fillId="0" borderId="0" xfId="1" applyNumberFormat="1" applyFont="1" applyBorder="1" applyAlignment="1">
      <alignment horizontal="left"/>
    </xf>
    <xf numFmtId="0" fontId="38" fillId="0" borderId="30" xfId="0" applyFont="1" applyBorder="1"/>
    <xf numFmtId="172" fontId="39" fillId="0" borderId="31" xfId="1" applyNumberFormat="1" applyFont="1" applyBorder="1" applyAlignment="1">
      <alignment horizontal="left"/>
    </xf>
    <xf numFmtId="173" fontId="39" fillId="0" borderId="31" xfId="1" applyNumberFormat="1" applyFont="1" applyBorder="1" applyAlignment="1">
      <alignment horizontal="left"/>
    </xf>
    <xf numFmtId="4" fontId="37" fillId="5" borderId="0" xfId="1" applyNumberFormat="1" applyFont="1" applyFill="1" applyBorder="1" applyAlignment="1">
      <alignment horizontal="left"/>
    </xf>
    <xf numFmtId="4" fontId="13" fillId="5" borderId="32" xfId="1" applyNumberFormat="1" applyFont="1" applyFill="1" applyBorder="1" applyAlignment="1">
      <alignment horizontal="left"/>
    </xf>
    <xf numFmtId="44" fontId="23" fillId="0" borderId="9" xfId="3" applyNumberFormat="1" applyFont="1" applyBorder="1"/>
    <xf numFmtId="44" fontId="23" fillId="0" borderId="9" xfId="3" applyNumberFormat="1" applyFont="1" applyFill="1" applyBorder="1"/>
    <xf numFmtId="44" fontId="23" fillId="0" borderId="33" xfId="3" applyNumberFormat="1" applyFont="1" applyFill="1" applyBorder="1"/>
    <xf numFmtId="44" fontId="23" fillId="0" borderId="10" xfId="1" applyNumberFormat="1" applyFont="1" applyBorder="1"/>
    <xf numFmtId="165" fontId="40" fillId="0" borderId="0" xfId="1" applyNumberFormat="1" applyFont="1" applyBorder="1" applyAlignment="1" applyProtection="1">
      <alignment horizontal="left" wrapText="1"/>
    </xf>
    <xf numFmtId="165" fontId="40" fillId="0" borderId="0" xfId="1" applyNumberFormat="1" applyFont="1" applyFill="1" applyBorder="1" applyAlignment="1" applyProtection="1">
      <alignment horizontal="left" wrapText="1"/>
    </xf>
    <xf numFmtId="0" fontId="40" fillId="0" borderId="0" xfId="0" applyFont="1" applyBorder="1"/>
    <xf numFmtId="165" fontId="40" fillId="0" borderId="0" xfId="1" applyNumberFormat="1" applyFont="1" applyBorder="1" applyAlignment="1">
      <alignment horizontal="center"/>
    </xf>
    <xf numFmtId="166" fontId="41" fillId="0" borderId="0" xfId="3" applyNumberFormat="1" applyFont="1"/>
    <xf numFmtId="166" fontId="41" fillId="0" borderId="0" xfId="3" applyNumberFormat="1" applyFont="1" applyFill="1"/>
    <xf numFmtId="166" fontId="41" fillId="2" borderId="0" xfId="3" applyNumberFormat="1" applyFont="1" applyFill="1"/>
    <xf numFmtId="1" fontId="41" fillId="0" borderId="0" xfId="0" applyNumberFormat="1" applyFont="1"/>
    <xf numFmtId="166" fontId="42" fillId="0" borderId="0" xfId="3" applyNumberFormat="1" applyFont="1" applyBorder="1" applyAlignment="1">
      <alignment horizontal="center" wrapText="1"/>
    </xf>
    <xf numFmtId="10" fontId="43" fillId="0" borderId="8" xfId="5" applyNumberFormat="1" applyFont="1" applyBorder="1" applyAlignment="1">
      <alignment horizontal="center"/>
    </xf>
    <xf numFmtId="10" fontId="43" fillId="0" borderId="25" xfId="5" applyNumberFormat="1" applyFont="1" applyBorder="1" applyAlignment="1">
      <alignment horizontal="center"/>
    </xf>
    <xf numFmtId="10" fontId="40" fillId="0" borderId="4" xfId="5" applyNumberFormat="1" applyFont="1" applyBorder="1" applyAlignment="1">
      <alignment horizontal="center"/>
    </xf>
    <xf numFmtId="165" fontId="45" fillId="0" borderId="6" xfId="1" applyNumberFormat="1" applyFont="1" applyBorder="1"/>
    <xf numFmtId="165" fontId="44" fillId="4" borderId="4" xfId="1" applyNumberFormat="1" applyFont="1" applyFill="1" applyBorder="1"/>
    <xf numFmtId="10" fontId="40" fillId="0" borderId="0" xfId="1" applyNumberFormat="1" applyFont="1" applyBorder="1" applyAlignment="1" applyProtection="1">
      <alignment horizontal="left" wrapText="1"/>
    </xf>
    <xf numFmtId="10" fontId="10" fillId="0" borderId="4" xfId="0" applyNumberFormat="1" applyFont="1" applyBorder="1" applyAlignment="1">
      <alignment horizontal="center"/>
    </xf>
    <xf numFmtId="10" fontId="6" fillId="0" borderId="4" xfId="1" applyNumberFormat="1" applyFont="1" applyBorder="1" applyAlignment="1">
      <alignment horizontal="center"/>
    </xf>
    <xf numFmtId="10" fontId="10" fillId="0" borderId="6" xfId="1" applyNumberFormat="1" applyFont="1" applyBorder="1" applyAlignment="1">
      <alignment horizontal="center"/>
    </xf>
    <xf numFmtId="10" fontId="10" fillId="0" borderId="0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42" fontId="5" fillId="0" borderId="0" xfId="1" applyNumberFormat="1" applyFont="1" applyAlignment="1">
      <alignment horizontal="center"/>
    </xf>
    <xf numFmtId="10" fontId="5" fillId="0" borderId="0" xfId="1" applyNumberFormat="1" applyFont="1" applyAlignment="1">
      <alignment horizontal="center"/>
    </xf>
    <xf numFmtId="10" fontId="11" fillId="2" borderId="0" xfId="5" applyNumberFormat="1" applyFont="1" applyFill="1" applyBorder="1" applyAlignment="1" applyProtection="1">
      <alignment horizontal="left" wrapText="1"/>
    </xf>
    <xf numFmtId="10" fontId="11" fillId="2" borderId="0" xfId="1" applyNumberFormat="1" applyFont="1" applyFill="1" applyBorder="1" applyAlignment="1" applyProtection="1">
      <alignment horizontal="left" wrapText="1"/>
    </xf>
    <xf numFmtId="10" fontId="5" fillId="3" borderId="10" xfId="1" applyNumberFormat="1" applyFont="1" applyFill="1" applyBorder="1" applyAlignment="1">
      <alignment horizontal="left"/>
    </xf>
    <xf numFmtId="165" fontId="41" fillId="0" borderId="0" xfId="1" applyNumberFormat="1" applyFont="1"/>
    <xf numFmtId="3" fontId="0" fillId="0" borderId="0" xfId="0" applyNumberFormat="1"/>
    <xf numFmtId="6" fontId="0" fillId="0" borderId="0" xfId="0" applyNumberFormat="1"/>
    <xf numFmtId="10" fontId="0" fillId="0" borderId="0" xfId="5" applyNumberFormat="1" applyFont="1"/>
    <xf numFmtId="10" fontId="46" fillId="6" borderId="0" xfId="5" applyNumberFormat="1" applyFont="1" applyFill="1" applyBorder="1" applyAlignment="1" applyProtection="1">
      <alignment horizontal="left" wrapText="1"/>
    </xf>
    <xf numFmtId="0" fontId="2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6">
    <cellStyle name="Comma" xfId="1" builtinId="3"/>
    <cellStyle name="Comma 2" xfId="2"/>
    <cellStyle name="Currency" xfId="3" builtinId="4"/>
    <cellStyle name="Currency 2" xfId="4"/>
    <cellStyle name="Normal" xfId="0" builtinId="0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workbookViewId="0">
      <pane ySplit="1" topLeftCell="A67" activePane="bottomLeft" state="frozen"/>
      <selection pane="bottomLeft" activeCell="E94" sqref="E94"/>
    </sheetView>
  </sheetViews>
  <sheetFormatPr defaultRowHeight="13.2" x14ac:dyDescent="0.25"/>
  <cols>
    <col min="1" max="1" width="8.5546875" customWidth="1"/>
    <col min="2" max="2" width="21.44140625" customWidth="1"/>
    <col min="3" max="3" width="15.44140625" style="3" customWidth="1"/>
    <col min="4" max="4" width="15.33203125" style="110" customWidth="1"/>
    <col min="5" max="5" width="16.44140625" style="4" customWidth="1"/>
    <col min="6" max="6" width="8.33203125" style="4" customWidth="1"/>
    <col min="7" max="7" width="14.5546875" style="59" customWidth="1"/>
    <col min="8" max="9" width="14.5546875" style="53" customWidth="1"/>
    <col min="10" max="10" width="10.33203125" style="62" hidden="1" customWidth="1"/>
    <col min="12" max="12" width="10" customWidth="1"/>
  </cols>
  <sheetData>
    <row r="1" spans="1:17" ht="19.5" customHeight="1" thickBot="1" x14ac:dyDescent="0.3">
      <c r="G1" s="80"/>
      <c r="H1" s="81">
        <v>1.00932</v>
      </c>
    </row>
    <row r="2" spans="1:17" s="51" customFormat="1" ht="18" customHeight="1" x14ac:dyDescent="0.25">
      <c r="A2" s="224" t="s">
        <v>138</v>
      </c>
      <c r="B2" s="224"/>
      <c r="C2" s="224"/>
      <c r="D2" s="224"/>
      <c r="E2" s="224"/>
      <c r="F2" s="224"/>
      <c r="G2" s="224"/>
      <c r="I2" s="82"/>
      <c r="J2" s="64"/>
      <c r="K2" s="50"/>
      <c r="L2" s="50"/>
      <c r="M2" s="50"/>
    </row>
    <row r="3" spans="1:17" s="7" customFormat="1" ht="63" customHeight="1" x14ac:dyDescent="0.25">
      <c r="A3" s="41" t="s">
        <v>1</v>
      </c>
      <c r="B3" s="41" t="s">
        <v>0</v>
      </c>
      <c r="C3" s="5" t="s">
        <v>144</v>
      </c>
      <c r="D3" s="167" t="s">
        <v>140</v>
      </c>
      <c r="E3" s="6" t="s">
        <v>139</v>
      </c>
      <c r="F3" s="6"/>
      <c r="G3" s="83" t="s">
        <v>113</v>
      </c>
      <c r="H3" s="202" t="s">
        <v>142</v>
      </c>
      <c r="I3" s="202" t="s">
        <v>143</v>
      </c>
      <c r="J3" s="61"/>
    </row>
    <row r="4" spans="1:17" x14ac:dyDescent="0.25">
      <c r="A4" s="84">
        <v>1</v>
      </c>
      <c r="B4" s="8" t="s">
        <v>2</v>
      </c>
      <c r="C4" s="194">
        <v>2539</v>
      </c>
      <c r="D4" s="111"/>
      <c r="E4" s="198">
        <v>22220</v>
      </c>
      <c r="F4" s="85"/>
      <c r="G4" s="59">
        <f t="shared" ref="G4:G67" si="0">ROUND(E4*$H$1,0)</f>
        <v>22427</v>
      </c>
      <c r="H4" s="53">
        <f>ROUND(G4*$C$115,0)</f>
        <v>17045</v>
      </c>
      <c r="I4" s="53">
        <f>ROUND(G4*$C$116,0)</f>
        <v>5382</v>
      </c>
      <c r="J4" s="62">
        <f>G4/$G$107</f>
        <v>1.5247148340673521E-2</v>
      </c>
      <c r="K4" s="10"/>
      <c r="M4" s="10"/>
      <c r="P4">
        <v>22274</v>
      </c>
      <c r="Q4" s="10">
        <f>G4-P4</f>
        <v>153</v>
      </c>
    </row>
    <row r="5" spans="1:17" x14ac:dyDescent="0.25">
      <c r="A5" s="84">
        <v>2</v>
      </c>
      <c r="B5" s="9" t="s">
        <v>3</v>
      </c>
      <c r="C5" s="194">
        <v>585</v>
      </c>
      <c r="D5" s="111"/>
      <c r="E5" s="198">
        <v>6103</v>
      </c>
      <c r="F5" s="85"/>
      <c r="G5" s="59">
        <f t="shared" si="0"/>
        <v>6160</v>
      </c>
      <c r="H5" s="53">
        <f t="shared" ref="H5:H68" si="1">ROUND(G5*$C$115,0)</f>
        <v>4682</v>
      </c>
      <c r="I5" s="53">
        <f t="shared" ref="I5:I68" si="2">ROUND(G5*$C$116,0)</f>
        <v>1478</v>
      </c>
      <c r="J5" s="62">
        <f t="shared" ref="J5:J68" si="3">G5/$G$107</f>
        <v>4.1879178569826049E-3</v>
      </c>
      <c r="K5" s="10"/>
      <c r="P5">
        <v>6104</v>
      </c>
      <c r="Q5" s="10">
        <f t="shared" ref="Q5:Q68" si="4">G5-P5</f>
        <v>56</v>
      </c>
    </row>
    <row r="6" spans="1:17" x14ac:dyDescent="0.25">
      <c r="A6" s="84">
        <v>3</v>
      </c>
      <c r="B6" s="9" t="s">
        <v>4</v>
      </c>
      <c r="C6" s="194">
        <v>207</v>
      </c>
      <c r="D6" s="111"/>
      <c r="E6" s="198">
        <v>2107</v>
      </c>
      <c r="F6" s="85"/>
      <c r="G6" s="59">
        <f t="shared" si="0"/>
        <v>2127</v>
      </c>
      <c r="H6" s="53">
        <f t="shared" si="1"/>
        <v>1617</v>
      </c>
      <c r="I6" s="53">
        <f t="shared" si="2"/>
        <v>510</v>
      </c>
      <c r="J6" s="62">
        <f t="shared" si="3"/>
        <v>1.4460554028899353E-3</v>
      </c>
      <c r="K6" s="10"/>
      <c r="P6">
        <v>1976</v>
      </c>
      <c r="Q6" s="10">
        <f t="shared" si="4"/>
        <v>151</v>
      </c>
    </row>
    <row r="7" spans="1:17" x14ac:dyDescent="0.25">
      <c r="A7" s="84">
        <v>4</v>
      </c>
      <c r="B7" s="9" t="s">
        <v>5</v>
      </c>
      <c r="C7" s="194">
        <v>389</v>
      </c>
      <c r="D7" s="111"/>
      <c r="E7" s="198">
        <v>4903</v>
      </c>
      <c r="F7" s="85"/>
      <c r="G7" s="59">
        <f t="shared" si="0"/>
        <v>4949</v>
      </c>
      <c r="H7" s="53">
        <f t="shared" si="1"/>
        <v>3761</v>
      </c>
      <c r="I7" s="53">
        <f t="shared" si="2"/>
        <v>1188</v>
      </c>
      <c r="J7" s="62">
        <f t="shared" si="3"/>
        <v>3.3646112782803432E-3</v>
      </c>
      <c r="K7" s="10"/>
      <c r="P7">
        <v>4128</v>
      </c>
      <c r="Q7" s="10">
        <f t="shared" si="4"/>
        <v>821</v>
      </c>
    </row>
    <row r="8" spans="1:17" x14ac:dyDescent="0.25">
      <c r="A8" s="84">
        <v>5</v>
      </c>
      <c r="B8" s="9" t="s">
        <v>6</v>
      </c>
      <c r="C8" s="194">
        <v>442</v>
      </c>
      <c r="D8" s="111"/>
      <c r="E8" s="198">
        <v>5480</v>
      </c>
      <c r="F8" s="85"/>
      <c r="G8" s="59">
        <f t="shared" si="0"/>
        <v>5531</v>
      </c>
      <c r="H8" s="53">
        <f t="shared" si="1"/>
        <v>4204</v>
      </c>
      <c r="I8" s="53">
        <f t="shared" si="2"/>
        <v>1327</v>
      </c>
      <c r="J8" s="62">
        <f t="shared" si="3"/>
        <v>3.7602879329498035E-3</v>
      </c>
      <c r="K8" s="10"/>
      <c r="P8">
        <v>5126</v>
      </c>
      <c r="Q8" s="10">
        <f t="shared" si="4"/>
        <v>405</v>
      </c>
    </row>
    <row r="9" spans="1:17" x14ac:dyDescent="0.25">
      <c r="A9" s="84">
        <v>6</v>
      </c>
      <c r="B9" s="9" t="s">
        <v>7</v>
      </c>
      <c r="C9" s="194">
        <v>339</v>
      </c>
      <c r="D9" s="111"/>
      <c r="E9" s="198">
        <v>3845</v>
      </c>
      <c r="F9" s="85"/>
      <c r="G9" s="59">
        <f t="shared" si="0"/>
        <v>3881</v>
      </c>
      <c r="H9" s="53">
        <f t="shared" si="1"/>
        <v>2950</v>
      </c>
      <c r="I9" s="53">
        <f t="shared" si="2"/>
        <v>931</v>
      </c>
      <c r="J9" s="62">
        <f t="shared" si="3"/>
        <v>2.6385242212580342E-3</v>
      </c>
      <c r="K9" s="10"/>
      <c r="P9">
        <v>3796</v>
      </c>
      <c r="Q9" s="10">
        <f t="shared" si="4"/>
        <v>85</v>
      </c>
    </row>
    <row r="10" spans="1:17" x14ac:dyDescent="0.25">
      <c r="A10" s="84">
        <v>7</v>
      </c>
      <c r="B10" s="9" t="s">
        <v>8</v>
      </c>
      <c r="C10" s="194">
        <v>702</v>
      </c>
      <c r="D10" s="111"/>
      <c r="E10" s="198">
        <v>8124</v>
      </c>
      <c r="F10" s="85"/>
      <c r="G10" s="59">
        <f t="shared" si="0"/>
        <v>8200</v>
      </c>
      <c r="H10" s="53">
        <f t="shared" si="1"/>
        <v>6232</v>
      </c>
      <c r="I10" s="53">
        <f t="shared" si="2"/>
        <v>1968</v>
      </c>
      <c r="J10" s="62">
        <f t="shared" si="3"/>
        <v>5.5748257187106104E-3</v>
      </c>
      <c r="K10" s="10"/>
      <c r="P10">
        <v>8061</v>
      </c>
      <c r="Q10" s="10">
        <f t="shared" si="4"/>
        <v>139</v>
      </c>
    </row>
    <row r="11" spans="1:17" x14ac:dyDescent="0.25">
      <c r="A11" s="84">
        <v>8</v>
      </c>
      <c r="B11" s="9" t="s">
        <v>9</v>
      </c>
      <c r="C11" s="194">
        <v>316</v>
      </c>
      <c r="D11" s="111"/>
      <c r="E11" s="198">
        <v>3581</v>
      </c>
      <c r="F11" s="85"/>
      <c r="G11" s="59">
        <f t="shared" si="0"/>
        <v>3614</v>
      </c>
      <c r="H11" s="53">
        <f t="shared" si="1"/>
        <v>2747</v>
      </c>
      <c r="I11" s="53">
        <f t="shared" si="2"/>
        <v>867</v>
      </c>
      <c r="J11" s="62">
        <f t="shared" si="3"/>
        <v>2.4570024570024569E-3</v>
      </c>
      <c r="K11" s="10"/>
      <c r="P11">
        <v>4109</v>
      </c>
      <c r="Q11" s="10">
        <f t="shared" si="4"/>
        <v>-495</v>
      </c>
    </row>
    <row r="12" spans="1:17" x14ac:dyDescent="0.25">
      <c r="A12" s="84">
        <v>9</v>
      </c>
      <c r="B12" s="9" t="s">
        <v>10</v>
      </c>
      <c r="C12" s="194">
        <v>659</v>
      </c>
      <c r="D12" s="111"/>
      <c r="E12" s="198">
        <v>6566</v>
      </c>
      <c r="F12" s="85"/>
      <c r="G12" s="59">
        <f t="shared" si="0"/>
        <v>6627</v>
      </c>
      <c r="H12" s="53">
        <f t="shared" si="1"/>
        <v>5037</v>
      </c>
      <c r="I12" s="53">
        <f t="shared" si="2"/>
        <v>1590</v>
      </c>
      <c r="J12" s="62">
        <f t="shared" si="3"/>
        <v>4.5054109802311242E-3</v>
      </c>
      <c r="K12" s="10"/>
      <c r="P12">
        <v>7337</v>
      </c>
      <c r="Q12" s="10">
        <f t="shared" si="4"/>
        <v>-710</v>
      </c>
    </row>
    <row r="13" spans="1:17" x14ac:dyDescent="0.25">
      <c r="A13" s="84">
        <v>10</v>
      </c>
      <c r="B13" s="9" t="s">
        <v>11</v>
      </c>
      <c r="C13" s="194">
        <v>1412</v>
      </c>
      <c r="D13" s="111"/>
      <c r="E13" s="198">
        <v>16552</v>
      </c>
      <c r="F13" s="85"/>
      <c r="G13" s="59">
        <f t="shared" si="0"/>
        <v>16706</v>
      </c>
      <c r="H13" s="53">
        <f t="shared" si="1"/>
        <v>12697</v>
      </c>
      <c r="I13" s="53">
        <f t="shared" si="2"/>
        <v>4009</v>
      </c>
      <c r="J13" s="62">
        <f t="shared" si="3"/>
        <v>1.1357687616680422E-2</v>
      </c>
      <c r="K13" s="10"/>
      <c r="P13">
        <v>17726</v>
      </c>
      <c r="Q13" s="10">
        <f t="shared" si="4"/>
        <v>-1020</v>
      </c>
    </row>
    <row r="14" spans="1:17" x14ac:dyDescent="0.25">
      <c r="A14" s="84">
        <v>11</v>
      </c>
      <c r="B14" s="9" t="s">
        <v>12</v>
      </c>
      <c r="C14" s="194">
        <v>3862</v>
      </c>
      <c r="D14" s="111"/>
      <c r="E14" s="198">
        <v>39453</v>
      </c>
      <c r="F14" s="85"/>
      <c r="G14" s="59">
        <f t="shared" si="0"/>
        <v>39821</v>
      </c>
      <c r="H14" s="53">
        <f t="shared" si="1"/>
        <v>30265</v>
      </c>
      <c r="I14" s="53">
        <f t="shared" si="2"/>
        <v>9556</v>
      </c>
      <c r="J14" s="62">
        <f t="shared" si="3"/>
        <v>2.7072577432289663E-2</v>
      </c>
      <c r="K14" s="10"/>
      <c r="P14">
        <v>40098</v>
      </c>
      <c r="Q14" s="10">
        <f t="shared" si="4"/>
        <v>-277</v>
      </c>
    </row>
    <row r="15" spans="1:17" x14ac:dyDescent="0.25">
      <c r="A15" s="84">
        <v>12</v>
      </c>
      <c r="B15" s="9" t="s">
        <v>13</v>
      </c>
      <c r="C15" s="194">
        <v>1519</v>
      </c>
      <c r="D15" s="111"/>
      <c r="E15" s="198">
        <v>16108</v>
      </c>
      <c r="F15" s="85"/>
      <c r="G15" s="59">
        <f t="shared" si="0"/>
        <v>16258</v>
      </c>
      <c r="H15" s="53">
        <f t="shared" si="1"/>
        <v>12356</v>
      </c>
      <c r="I15" s="53">
        <f t="shared" si="2"/>
        <v>3902</v>
      </c>
      <c r="J15" s="62">
        <f t="shared" si="3"/>
        <v>1.1053111772536234E-2</v>
      </c>
      <c r="K15" s="10"/>
      <c r="P15">
        <v>16111</v>
      </c>
      <c r="Q15" s="10">
        <f t="shared" si="4"/>
        <v>147</v>
      </c>
    </row>
    <row r="16" spans="1:17" x14ac:dyDescent="0.25">
      <c r="A16" s="84">
        <v>13</v>
      </c>
      <c r="B16" s="9" t="s">
        <v>14</v>
      </c>
      <c r="C16" s="194">
        <v>2873</v>
      </c>
      <c r="D16" s="111"/>
      <c r="E16" s="198">
        <v>29268</v>
      </c>
      <c r="F16" s="85"/>
      <c r="G16" s="59">
        <f t="shared" si="0"/>
        <v>29541</v>
      </c>
      <c r="H16" s="53">
        <f t="shared" si="1"/>
        <v>22452</v>
      </c>
      <c r="I16" s="53">
        <f t="shared" si="2"/>
        <v>7089</v>
      </c>
      <c r="J16" s="62">
        <f t="shared" si="3"/>
        <v>2.0083649580052459E-2</v>
      </c>
      <c r="K16" s="10"/>
      <c r="P16">
        <v>28525</v>
      </c>
      <c r="Q16" s="10">
        <f t="shared" si="4"/>
        <v>1016</v>
      </c>
    </row>
    <row r="17" spans="1:17" x14ac:dyDescent="0.25">
      <c r="A17" s="84">
        <v>14</v>
      </c>
      <c r="B17" s="9" t="s">
        <v>15</v>
      </c>
      <c r="C17" s="194">
        <v>1299</v>
      </c>
      <c r="D17" s="111"/>
      <c r="E17" s="198">
        <v>14521</v>
      </c>
      <c r="F17" s="85"/>
      <c r="G17" s="59">
        <f t="shared" si="0"/>
        <v>14656</v>
      </c>
      <c r="H17" s="53">
        <f t="shared" si="1"/>
        <v>11139</v>
      </c>
      <c r="I17" s="53">
        <f t="shared" si="2"/>
        <v>3517</v>
      </c>
      <c r="J17" s="62">
        <f t="shared" si="3"/>
        <v>9.9639811870027694E-3</v>
      </c>
      <c r="K17" s="10"/>
      <c r="P17">
        <v>14448</v>
      </c>
      <c r="Q17" s="10">
        <f t="shared" si="4"/>
        <v>208</v>
      </c>
    </row>
    <row r="18" spans="1:17" x14ac:dyDescent="0.25">
      <c r="A18" s="84">
        <v>15</v>
      </c>
      <c r="B18" s="9" t="s">
        <v>16</v>
      </c>
      <c r="C18" s="194">
        <v>86</v>
      </c>
      <c r="D18" s="111"/>
      <c r="E18" s="198">
        <v>1228</v>
      </c>
      <c r="F18" s="85"/>
      <c r="G18" s="59">
        <f t="shared" si="0"/>
        <v>1239</v>
      </c>
      <c r="H18" s="53">
        <f t="shared" si="1"/>
        <v>942</v>
      </c>
      <c r="I18" s="53">
        <f t="shared" si="2"/>
        <v>297</v>
      </c>
      <c r="J18" s="62">
        <f t="shared" si="3"/>
        <v>8.4234256896127398E-4</v>
      </c>
      <c r="K18" s="10"/>
      <c r="P18">
        <v>1174</v>
      </c>
      <c r="Q18" s="10">
        <f t="shared" si="4"/>
        <v>65</v>
      </c>
    </row>
    <row r="19" spans="1:17" x14ac:dyDescent="0.25">
      <c r="A19" s="84">
        <v>16</v>
      </c>
      <c r="B19" s="9" t="s">
        <v>17</v>
      </c>
      <c r="C19" s="194">
        <v>923</v>
      </c>
      <c r="D19" s="111"/>
      <c r="E19" s="198">
        <v>9268</v>
      </c>
      <c r="F19" s="85"/>
      <c r="G19" s="59">
        <f t="shared" si="0"/>
        <v>9354</v>
      </c>
      <c r="H19" s="53">
        <f t="shared" si="1"/>
        <v>7109</v>
      </c>
      <c r="I19" s="53">
        <f t="shared" si="2"/>
        <v>2245</v>
      </c>
      <c r="J19" s="62">
        <f t="shared" si="3"/>
        <v>6.3593804600998848E-3</v>
      </c>
      <c r="K19" s="10"/>
      <c r="P19">
        <v>9274</v>
      </c>
      <c r="Q19" s="10">
        <f t="shared" si="4"/>
        <v>80</v>
      </c>
    </row>
    <row r="20" spans="1:17" x14ac:dyDescent="0.25">
      <c r="A20" s="84">
        <v>17</v>
      </c>
      <c r="B20" s="9" t="s">
        <v>18</v>
      </c>
      <c r="C20" s="194">
        <v>269</v>
      </c>
      <c r="D20" s="111"/>
      <c r="E20" s="198">
        <v>3723</v>
      </c>
      <c r="F20" s="85"/>
      <c r="G20" s="59">
        <f t="shared" si="0"/>
        <v>3758</v>
      </c>
      <c r="H20" s="53">
        <f t="shared" si="1"/>
        <v>2856</v>
      </c>
      <c r="I20" s="53">
        <f t="shared" si="2"/>
        <v>902</v>
      </c>
      <c r="J20" s="62">
        <f t="shared" si="3"/>
        <v>2.5549018354773748E-3</v>
      </c>
      <c r="K20" s="10"/>
      <c r="P20">
        <v>3874</v>
      </c>
      <c r="Q20" s="10">
        <f t="shared" si="4"/>
        <v>-116</v>
      </c>
    </row>
    <row r="21" spans="1:17" x14ac:dyDescent="0.25">
      <c r="A21" s="84">
        <v>18</v>
      </c>
      <c r="B21" s="9" t="s">
        <v>19</v>
      </c>
      <c r="C21" s="194">
        <v>2644</v>
      </c>
      <c r="D21" s="111"/>
      <c r="E21" s="198">
        <v>23836</v>
      </c>
      <c r="F21" s="85"/>
      <c r="G21" s="59">
        <f t="shared" si="0"/>
        <v>24058</v>
      </c>
      <c r="H21" s="53">
        <f>ROUND(G21*$C$115,0)</f>
        <v>18285</v>
      </c>
      <c r="I21" s="53">
        <f t="shared" si="2"/>
        <v>5773</v>
      </c>
      <c r="J21" s="62">
        <f t="shared" si="3"/>
        <v>1.6355994773260961E-2</v>
      </c>
      <c r="K21" s="10"/>
      <c r="P21">
        <v>24280</v>
      </c>
      <c r="Q21" s="10">
        <f t="shared" si="4"/>
        <v>-222</v>
      </c>
    </row>
    <row r="22" spans="1:17" x14ac:dyDescent="0.25">
      <c r="A22" s="84">
        <v>19</v>
      </c>
      <c r="B22" s="9" t="s">
        <v>20</v>
      </c>
      <c r="C22" s="194">
        <v>849</v>
      </c>
      <c r="D22" s="111"/>
      <c r="E22" s="198">
        <v>9089</v>
      </c>
      <c r="F22" s="85"/>
      <c r="G22" s="59">
        <f t="shared" si="0"/>
        <v>9174</v>
      </c>
      <c r="H22" s="53">
        <f t="shared" si="1"/>
        <v>6972</v>
      </c>
      <c r="I22" s="53">
        <f t="shared" si="2"/>
        <v>2202</v>
      </c>
      <c r="J22" s="62">
        <f t="shared" si="3"/>
        <v>6.2370062370062374E-3</v>
      </c>
      <c r="K22" s="10"/>
      <c r="P22">
        <v>9254</v>
      </c>
      <c r="Q22" s="10">
        <f t="shared" si="4"/>
        <v>-80</v>
      </c>
    </row>
    <row r="23" spans="1:17" x14ac:dyDescent="0.25">
      <c r="A23" s="84">
        <v>20</v>
      </c>
      <c r="B23" s="9" t="s">
        <v>21</v>
      </c>
      <c r="C23" s="194">
        <v>428</v>
      </c>
      <c r="D23" s="111"/>
      <c r="E23" s="198">
        <v>5527</v>
      </c>
      <c r="F23" s="85"/>
      <c r="G23" s="59">
        <f t="shared" si="0"/>
        <v>5579</v>
      </c>
      <c r="H23" s="53">
        <f t="shared" si="1"/>
        <v>4240</v>
      </c>
      <c r="I23" s="53">
        <f t="shared" si="2"/>
        <v>1339</v>
      </c>
      <c r="J23" s="62">
        <f t="shared" si="3"/>
        <v>3.7929210591081093E-3</v>
      </c>
      <c r="K23" s="10"/>
      <c r="P23">
        <v>5909</v>
      </c>
      <c r="Q23" s="10">
        <f t="shared" si="4"/>
        <v>-330</v>
      </c>
    </row>
    <row r="24" spans="1:17" x14ac:dyDescent="0.25">
      <c r="A24" s="84">
        <v>21</v>
      </c>
      <c r="B24" s="9" t="s">
        <v>22</v>
      </c>
      <c r="C24" s="194">
        <v>204</v>
      </c>
      <c r="D24" s="111"/>
      <c r="E24" s="198">
        <v>2069</v>
      </c>
      <c r="F24" s="85"/>
      <c r="G24" s="59">
        <f t="shared" si="0"/>
        <v>2088</v>
      </c>
      <c r="H24" s="53">
        <f t="shared" si="1"/>
        <v>1587</v>
      </c>
      <c r="I24" s="53">
        <f t="shared" si="2"/>
        <v>501</v>
      </c>
      <c r="J24" s="62">
        <f t="shared" si="3"/>
        <v>1.4195409878863116E-3</v>
      </c>
      <c r="K24" s="10"/>
      <c r="P24">
        <v>2172</v>
      </c>
      <c r="Q24" s="10">
        <f t="shared" si="4"/>
        <v>-84</v>
      </c>
    </row>
    <row r="25" spans="1:17" x14ac:dyDescent="0.25">
      <c r="A25" s="84">
        <v>22</v>
      </c>
      <c r="B25" s="9" t="s">
        <v>23</v>
      </c>
      <c r="C25" s="194">
        <v>153</v>
      </c>
      <c r="D25" s="111"/>
      <c r="E25" s="198">
        <v>1842</v>
      </c>
      <c r="F25" s="85"/>
      <c r="G25" s="59">
        <f t="shared" si="0"/>
        <v>1859</v>
      </c>
      <c r="H25" s="53">
        <f t="shared" si="1"/>
        <v>1413</v>
      </c>
      <c r="I25" s="53">
        <f t="shared" si="2"/>
        <v>446</v>
      </c>
      <c r="J25" s="62">
        <f t="shared" si="3"/>
        <v>1.2638537818393933E-3</v>
      </c>
      <c r="K25" s="10"/>
      <c r="P25">
        <v>1927</v>
      </c>
      <c r="Q25" s="10">
        <f t="shared" si="4"/>
        <v>-68</v>
      </c>
    </row>
    <row r="26" spans="1:17" x14ac:dyDescent="0.25">
      <c r="A26" s="84">
        <v>23</v>
      </c>
      <c r="B26" s="9" t="s">
        <v>24</v>
      </c>
      <c r="C26" s="194">
        <v>1289</v>
      </c>
      <c r="D26" s="111"/>
      <c r="E26" s="198">
        <v>16505</v>
      </c>
      <c r="F26" s="85"/>
      <c r="G26" s="59">
        <f t="shared" si="0"/>
        <v>16659</v>
      </c>
      <c r="H26" s="53">
        <f t="shared" si="1"/>
        <v>12661</v>
      </c>
      <c r="I26" s="53">
        <f t="shared" si="2"/>
        <v>3998</v>
      </c>
      <c r="J26" s="62">
        <f t="shared" si="3"/>
        <v>1.1325734347317082E-2</v>
      </c>
      <c r="K26" s="10"/>
      <c r="P26">
        <v>16923</v>
      </c>
      <c r="Q26" s="10">
        <f t="shared" si="4"/>
        <v>-264</v>
      </c>
    </row>
    <row r="27" spans="1:17" x14ac:dyDescent="0.25">
      <c r="A27" s="84">
        <v>24</v>
      </c>
      <c r="B27" s="9" t="s">
        <v>25</v>
      </c>
      <c r="C27" s="194">
        <v>1017</v>
      </c>
      <c r="D27" s="111"/>
      <c r="E27" s="198">
        <v>11620</v>
      </c>
      <c r="F27" s="85"/>
      <c r="G27" s="59">
        <f t="shared" si="0"/>
        <v>11728</v>
      </c>
      <c r="H27" s="53">
        <f t="shared" si="1"/>
        <v>8914</v>
      </c>
      <c r="I27" s="53">
        <f t="shared" si="2"/>
        <v>2814</v>
      </c>
      <c r="J27" s="62">
        <f t="shared" si="3"/>
        <v>7.9733604913461032E-3</v>
      </c>
      <c r="K27" s="10"/>
      <c r="P27">
        <v>12345</v>
      </c>
      <c r="Q27" s="10">
        <f t="shared" si="4"/>
        <v>-617</v>
      </c>
    </row>
    <row r="28" spans="1:17" x14ac:dyDescent="0.25">
      <c r="A28" s="84">
        <v>25</v>
      </c>
      <c r="B28" s="9" t="s">
        <v>26</v>
      </c>
      <c r="C28" s="194">
        <v>1215</v>
      </c>
      <c r="D28" s="111"/>
      <c r="E28" s="198">
        <v>11989</v>
      </c>
      <c r="F28" s="85"/>
      <c r="G28" s="59">
        <f t="shared" si="0"/>
        <v>12101</v>
      </c>
      <c r="H28" s="53">
        <f t="shared" si="1"/>
        <v>9197</v>
      </c>
      <c r="I28" s="53">
        <f t="shared" si="2"/>
        <v>2904</v>
      </c>
      <c r="J28" s="62">
        <f t="shared" si="3"/>
        <v>8.2269470758679387E-3</v>
      </c>
      <c r="K28" s="10"/>
      <c r="P28">
        <v>12120</v>
      </c>
      <c r="Q28" s="10">
        <f t="shared" si="4"/>
        <v>-19</v>
      </c>
    </row>
    <row r="29" spans="1:17" x14ac:dyDescent="0.25">
      <c r="A29" s="84">
        <v>26</v>
      </c>
      <c r="B29" s="9" t="s">
        <v>27</v>
      </c>
      <c r="C29" s="194">
        <v>4100</v>
      </c>
      <c r="D29" s="111"/>
      <c r="E29" s="198">
        <v>43392</v>
      </c>
      <c r="F29" s="85"/>
      <c r="G29" s="59">
        <f t="shared" si="0"/>
        <v>43796</v>
      </c>
      <c r="H29" s="53">
        <f t="shared" si="1"/>
        <v>33286</v>
      </c>
      <c r="I29" s="53">
        <f t="shared" si="2"/>
        <v>10510</v>
      </c>
      <c r="J29" s="62">
        <f t="shared" si="3"/>
        <v>2.9775008192274379E-2</v>
      </c>
      <c r="K29" s="10"/>
      <c r="P29">
        <v>42964</v>
      </c>
      <c r="Q29" s="10">
        <f t="shared" si="4"/>
        <v>832</v>
      </c>
    </row>
    <row r="30" spans="1:17" x14ac:dyDescent="0.25">
      <c r="A30" s="84">
        <v>27</v>
      </c>
      <c r="B30" s="9" t="s">
        <v>28</v>
      </c>
      <c r="C30" s="194">
        <v>247</v>
      </c>
      <c r="D30" s="111"/>
      <c r="E30" s="198">
        <v>2116</v>
      </c>
      <c r="F30" s="85"/>
      <c r="G30" s="59">
        <f t="shared" si="0"/>
        <v>2136</v>
      </c>
      <c r="H30" s="53">
        <f t="shared" si="1"/>
        <v>1623</v>
      </c>
      <c r="I30" s="53">
        <f t="shared" si="2"/>
        <v>513</v>
      </c>
      <c r="J30" s="62">
        <f>G30/$G$107</f>
        <v>1.4521741140446176E-3</v>
      </c>
      <c r="K30" s="10"/>
      <c r="P30">
        <v>2250</v>
      </c>
      <c r="Q30" s="10">
        <f t="shared" si="4"/>
        <v>-114</v>
      </c>
    </row>
    <row r="31" spans="1:17" x14ac:dyDescent="0.25">
      <c r="A31" s="84">
        <v>28</v>
      </c>
      <c r="B31" s="9" t="s">
        <v>29</v>
      </c>
      <c r="C31" s="194">
        <v>615</v>
      </c>
      <c r="D31" s="111"/>
      <c r="E31" s="198">
        <v>5971</v>
      </c>
      <c r="F31" s="85"/>
      <c r="G31" s="59">
        <f t="shared" si="0"/>
        <v>6027</v>
      </c>
      <c r="H31" s="53">
        <f t="shared" si="1"/>
        <v>4581</v>
      </c>
      <c r="I31" s="53">
        <f>ROUND(G31*$C$116,0)</f>
        <v>1446</v>
      </c>
      <c r="J31" s="62">
        <f t="shared" si="3"/>
        <v>4.0974969032522993E-3</v>
      </c>
      <c r="K31" s="10"/>
      <c r="P31">
        <v>5644</v>
      </c>
      <c r="Q31" s="10">
        <f t="shared" si="4"/>
        <v>383</v>
      </c>
    </row>
    <row r="32" spans="1:17" x14ac:dyDescent="0.25">
      <c r="A32" s="84">
        <v>29</v>
      </c>
      <c r="B32" s="9" t="s">
        <v>30</v>
      </c>
      <c r="C32" s="194">
        <v>2616</v>
      </c>
      <c r="D32" s="111"/>
      <c r="E32" s="198">
        <v>27284</v>
      </c>
      <c r="F32" s="85"/>
      <c r="G32" s="59">
        <f t="shared" si="0"/>
        <v>27538</v>
      </c>
      <c r="H32" s="53">
        <f t="shared" si="1"/>
        <v>20930</v>
      </c>
      <c r="I32" s="53">
        <f t="shared" si="2"/>
        <v>6608</v>
      </c>
      <c r="J32" s="62">
        <f t="shared" si="3"/>
        <v>1.8721896419738145E-2</v>
      </c>
      <c r="K32" s="10"/>
      <c r="P32">
        <v>27870</v>
      </c>
      <c r="Q32" s="10">
        <f t="shared" si="4"/>
        <v>-332</v>
      </c>
    </row>
    <row r="33" spans="1:17" x14ac:dyDescent="0.25">
      <c r="A33" s="84">
        <v>30</v>
      </c>
      <c r="B33" s="9" t="s">
        <v>31</v>
      </c>
      <c r="C33" s="194">
        <v>599</v>
      </c>
      <c r="D33" s="111"/>
      <c r="E33" s="198">
        <v>6339</v>
      </c>
      <c r="F33" s="85"/>
      <c r="G33" s="59">
        <f t="shared" si="0"/>
        <v>6398</v>
      </c>
      <c r="H33" s="53">
        <f t="shared" si="1"/>
        <v>4863</v>
      </c>
      <c r="I33" s="53">
        <f t="shared" si="2"/>
        <v>1535</v>
      </c>
      <c r="J33" s="62">
        <f t="shared" si="3"/>
        <v>4.3497237741842061E-3</v>
      </c>
      <c r="K33" s="10"/>
      <c r="P33">
        <v>6906</v>
      </c>
      <c r="Q33" s="10">
        <f t="shared" si="4"/>
        <v>-508</v>
      </c>
    </row>
    <row r="34" spans="1:17" x14ac:dyDescent="0.25">
      <c r="A34" s="84">
        <v>31</v>
      </c>
      <c r="B34" s="9" t="s">
        <v>32</v>
      </c>
      <c r="C34" s="194">
        <v>1078</v>
      </c>
      <c r="D34" s="111"/>
      <c r="E34" s="198">
        <v>10524</v>
      </c>
      <c r="F34" s="85"/>
      <c r="G34" s="59">
        <f t="shared" si="0"/>
        <v>10622</v>
      </c>
      <c r="H34" s="53">
        <f t="shared" si="1"/>
        <v>8073</v>
      </c>
      <c r="I34" s="53">
        <f t="shared" si="2"/>
        <v>2549</v>
      </c>
      <c r="J34" s="62">
        <f t="shared" si="3"/>
        <v>7.2214388761151355E-3</v>
      </c>
      <c r="K34" s="10"/>
      <c r="P34">
        <v>10809</v>
      </c>
      <c r="Q34" s="10">
        <f t="shared" si="4"/>
        <v>-187</v>
      </c>
    </row>
    <row r="35" spans="1:17" x14ac:dyDescent="0.25">
      <c r="A35" s="84">
        <v>32</v>
      </c>
      <c r="B35" s="9" t="s">
        <v>33</v>
      </c>
      <c r="C35" s="194">
        <v>4386</v>
      </c>
      <c r="D35" s="111"/>
      <c r="E35" s="198">
        <v>39726</v>
      </c>
      <c r="F35" s="85"/>
      <c r="G35" s="59">
        <f t="shared" si="0"/>
        <v>40096</v>
      </c>
      <c r="H35" s="53">
        <f t="shared" si="1"/>
        <v>30474</v>
      </c>
      <c r="I35" s="53">
        <f t="shared" si="2"/>
        <v>9622</v>
      </c>
      <c r="J35" s="62">
        <f t="shared" si="3"/>
        <v>2.7259538050904957E-2</v>
      </c>
      <c r="K35" s="10"/>
      <c r="P35">
        <v>39677</v>
      </c>
      <c r="Q35" s="10">
        <f t="shared" si="4"/>
        <v>419</v>
      </c>
    </row>
    <row r="36" spans="1:17" x14ac:dyDescent="0.25">
      <c r="A36" s="84">
        <v>33</v>
      </c>
      <c r="B36" s="9" t="s">
        <v>34</v>
      </c>
      <c r="C36" s="194">
        <v>1139</v>
      </c>
      <c r="D36" s="111"/>
      <c r="E36" s="198">
        <v>10194</v>
      </c>
      <c r="F36" s="85"/>
      <c r="G36" s="59">
        <f t="shared" si="0"/>
        <v>10289</v>
      </c>
      <c r="H36" s="53">
        <f t="shared" si="1"/>
        <v>7820</v>
      </c>
      <c r="I36" s="53">
        <f t="shared" si="2"/>
        <v>2469</v>
      </c>
      <c r="J36" s="62">
        <f t="shared" si="3"/>
        <v>6.9950465633918874E-3</v>
      </c>
      <c r="K36" s="10"/>
      <c r="P36">
        <v>10301</v>
      </c>
      <c r="Q36" s="10">
        <f t="shared" si="4"/>
        <v>-12</v>
      </c>
    </row>
    <row r="37" spans="1:17" x14ac:dyDescent="0.25">
      <c r="A37" s="84">
        <v>34</v>
      </c>
      <c r="B37" s="9" t="s">
        <v>35</v>
      </c>
      <c r="C37" s="194">
        <v>5045</v>
      </c>
      <c r="D37" s="111"/>
      <c r="E37" s="198">
        <v>51753</v>
      </c>
      <c r="F37" s="85"/>
      <c r="G37" s="59">
        <f t="shared" si="0"/>
        <v>52235</v>
      </c>
      <c r="H37" s="53">
        <f t="shared" si="1"/>
        <v>39700</v>
      </c>
      <c r="I37" s="53">
        <f t="shared" si="2"/>
        <v>12535</v>
      </c>
      <c r="J37" s="62">
        <f t="shared" si="3"/>
        <v>3.5512319684981558E-2</v>
      </c>
      <c r="K37" s="10"/>
      <c r="P37">
        <v>51249</v>
      </c>
      <c r="Q37" s="10">
        <f t="shared" si="4"/>
        <v>986</v>
      </c>
    </row>
    <row r="38" spans="1:17" x14ac:dyDescent="0.25">
      <c r="A38" s="84">
        <v>35</v>
      </c>
      <c r="B38" s="9" t="s">
        <v>36</v>
      </c>
      <c r="C38" s="194">
        <v>1016</v>
      </c>
      <c r="D38" s="111"/>
      <c r="E38" s="198">
        <v>10354</v>
      </c>
      <c r="F38" s="85"/>
      <c r="G38" s="59">
        <f t="shared" si="0"/>
        <v>10450</v>
      </c>
      <c r="H38" s="53">
        <f>ROUND(G38*$C$115,0)</f>
        <v>7942</v>
      </c>
      <c r="I38" s="53">
        <f t="shared" si="2"/>
        <v>2508</v>
      </c>
      <c r="J38" s="62">
        <f t="shared" si="3"/>
        <v>7.1045035073812055E-3</v>
      </c>
      <c r="K38" s="10"/>
      <c r="P38">
        <v>9704</v>
      </c>
      <c r="Q38" s="10">
        <f t="shared" si="4"/>
        <v>746</v>
      </c>
    </row>
    <row r="39" spans="1:17" x14ac:dyDescent="0.25">
      <c r="A39" s="84">
        <v>36</v>
      </c>
      <c r="B39" s="9" t="s">
        <v>37</v>
      </c>
      <c r="C39" s="194">
        <v>2805</v>
      </c>
      <c r="D39" s="111"/>
      <c r="E39" s="198">
        <v>28446</v>
      </c>
      <c r="F39" s="85"/>
      <c r="G39" s="59">
        <f t="shared" si="0"/>
        <v>28711</v>
      </c>
      <c r="H39" s="53">
        <f t="shared" si="1"/>
        <v>21821</v>
      </c>
      <c r="I39" s="53">
        <f t="shared" si="2"/>
        <v>6890</v>
      </c>
      <c r="J39" s="62">
        <f t="shared" si="3"/>
        <v>1.9519368440231749E-2</v>
      </c>
      <c r="K39" s="10"/>
      <c r="P39">
        <v>29993</v>
      </c>
      <c r="Q39" s="10">
        <f t="shared" si="4"/>
        <v>-1282</v>
      </c>
    </row>
    <row r="40" spans="1:17" x14ac:dyDescent="0.25">
      <c r="A40" s="84">
        <v>37</v>
      </c>
      <c r="B40" s="9" t="s">
        <v>38</v>
      </c>
      <c r="C40" s="194">
        <v>160</v>
      </c>
      <c r="D40" s="111"/>
      <c r="E40" s="198">
        <v>1861</v>
      </c>
      <c r="F40" s="85"/>
      <c r="G40" s="59">
        <f t="shared" si="0"/>
        <v>1878</v>
      </c>
      <c r="H40" s="53">
        <f t="shared" si="1"/>
        <v>1427</v>
      </c>
      <c r="I40" s="53">
        <f t="shared" si="2"/>
        <v>451</v>
      </c>
      <c r="J40" s="62">
        <f t="shared" si="3"/>
        <v>1.2767710609437228E-3</v>
      </c>
      <c r="K40" s="10"/>
      <c r="P40">
        <v>1790</v>
      </c>
      <c r="Q40" s="10">
        <f t="shared" si="4"/>
        <v>88</v>
      </c>
    </row>
    <row r="41" spans="1:17" x14ac:dyDescent="0.25">
      <c r="A41" s="84">
        <v>38</v>
      </c>
      <c r="B41" s="9" t="s">
        <v>39</v>
      </c>
      <c r="C41" s="194">
        <v>203</v>
      </c>
      <c r="D41" s="111"/>
      <c r="E41" s="198">
        <v>2097</v>
      </c>
      <c r="F41" s="85"/>
      <c r="G41" s="59">
        <f t="shared" si="0"/>
        <v>2117</v>
      </c>
      <c r="H41" s="53">
        <f t="shared" si="1"/>
        <v>1609</v>
      </c>
      <c r="I41" s="53">
        <f t="shared" si="2"/>
        <v>508</v>
      </c>
      <c r="J41" s="62">
        <f t="shared" si="3"/>
        <v>1.4392568349402882E-3</v>
      </c>
      <c r="K41" s="10"/>
      <c r="P41">
        <v>2084</v>
      </c>
      <c r="Q41" s="10">
        <f t="shared" si="4"/>
        <v>33</v>
      </c>
    </row>
    <row r="42" spans="1:17" x14ac:dyDescent="0.25">
      <c r="A42" s="84">
        <v>39</v>
      </c>
      <c r="B42" s="9" t="s">
        <v>40</v>
      </c>
      <c r="C42" s="194">
        <v>837</v>
      </c>
      <c r="D42" s="111"/>
      <c r="E42" s="198">
        <v>9551</v>
      </c>
      <c r="F42" s="85"/>
      <c r="G42" s="59">
        <f t="shared" si="0"/>
        <v>9640</v>
      </c>
      <c r="H42" s="53">
        <f t="shared" si="1"/>
        <v>7327</v>
      </c>
      <c r="I42" s="53">
        <f t="shared" si="2"/>
        <v>2313</v>
      </c>
      <c r="J42" s="62">
        <f t="shared" si="3"/>
        <v>6.553819503459791E-3</v>
      </c>
      <c r="K42" s="10"/>
      <c r="P42">
        <v>9880</v>
      </c>
      <c r="Q42" s="10">
        <f t="shared" si="4"/>
        <v>-240</v>
      </c>
    </row>
    <row r="43" spans="1:17" x14ac:dyDescent="0.25">
      <c r="A43" s="84">
        <v>40</v>
      </c>
      <c r="B43" s="9" t="s">
        <v>41</v>
      </c>
      <c r="C43" s="194">
        <v>432</v>
      </c>
      <c r="D43" s="111"/>
      <c r="E43" s="198">
        <v>4034</v>
      </c>
      <c r="F43" s="85"/>
      <c r="G43" s="59">
        <f t="shared" si="0"/>
        <v>4072</v>
      </c>
      <c r="H43" s="53">
        <f t="shared" si="1"/>
        <v>3095</v>
      </c>
      <c r="I43" s="53">
        <f t="shared" si="2"/>
        <v>977</v>
      </c>
      <c r="J43" s="62">
        <f t="shared" si="3"/>
        <v>2.7683768690962935E-3</v>
      </c>
      <c r="K43" s="10"/>
      <c r="P43">
        <v>3903</v>
      </c>
      <c r="Q43" s="10">
        <f t="shared" si="4"/>
        <v>169</v>
      </c>
    </row>
    <row r="44" spans="1:17" x14ac:dyDescent="0.25">
      <c r="A44" s="84">
        <v>41</v>
      </c>
      <c r="B44" s="9" t="s">
        <v>42</v>
      </c>
      <c r="C44" s="194">
        <v>6008</v>
      </c>
      <c r="D44" s="111"/>
      <c r="E44" s="198">
        <v>53794</v>
      </c>
      <c r="F44" s="85"/>
      <c r="G44" s="59">
        <f t="shared" si="0"/>
        <v>54295</v>
      </c>
      <c r="H44" s="53">
        <f t="shared" si="1"/>
        <v>41266</v>
      </c>
      <c r="I44" s="53">
        <f t="shared" si="2"/>
        <v>13029</v>
      </c>
      <c r="J44" s="62">
        <f t="shared" si="3"/>
        <v>3.6912824682608855E-2</v>
      </c>
      <c r="K44" s="10"/>
      <c r="P44">
        <v>53480</v>
      </c>
      <c r="Q44" s="10">
        <f t="shared" si="4"/>
        <v>815</v>
      </c>
    </row>
    <row r="45" spans="1:17" x14ac:dyDescent="0.25">
      <c r="A45" s="84">
        <v>42</v>
      </c>
      <c r="B45" s="9" t="s">
        <v>43</v>
      </c>
      <c r="C45" s="194">
        <v>947</v>
      </c>
      <c r="D45" s="111"/>
      <c r="E45" s="198">
        <v>9325</v>
      </c>
      <c r="F45" s="85"/>
      <c r="G45" s="59">
        <f t="shared" si="0"/>
        <v>9412</v>
      </c>
      <c r="H45" s="53">
        <f t="shared" si="1"/>
        <v>7153</v>
      </c>
      <c r="I45" s="53">
        <f>ROUND(G45*$C$116,0)</f>
        <v>2259</v>
      </c>
      <c r="J45" s="62">
        <f t="shared" si="3"/>
        <v>6.3988121542078377E-3</v>
      </c>
      <c r="K45" s="10"/>
      <c r="P45">
        <v>9841</v>
      </c>
      <c r="Q45" s="10">
        <f t="shared" si="4"/>
        <v>-429</v>
      </c>
    </row>
    <row r="46" spans="1:17" x14ac:dyDescent="0.25">
      <c r="A46" s="84">
        <v>43</v>
      </c>
      <c r="B46" s="9" t="s">
        <v>44</v>
      </c>
      <c r="C46" s="194">
        <v>1651</v>
      </c>
      <c r="D46" s="111"/>
      <c r="E46" s="198">
        <v>19169</v>
      </c>
      <c r="F46" s="85"/>
      <c r="G46" s="59">
        <f t="shared" si="0"/>
        <v>19348</v>
      </c>
      <c r="H46" s="53">
        <f t="shared" si="1"/>
        <v>14705</v>
      </c>
      <c r="I46" s="53">
        <f t="shared" si="2"/>
        <v>4643</v>
      </c>
      <c r="J46" s="62">
        <f t="shared" si="3"/>
        <v>1.3153869268977183E-2</v>
      </c>
      <c r="K46" s="10"/>
      <c r="P46">
        <v>18616</v>
      </c>
      <c r="Q46" s="10">
        <f t="shared" si="4"/>
        <v>732</v>
      </c>
    </row>
    <row r="47" spans="1:17" x14ac:dyDescent="0.25">
      <c r="A47" s="84">
        <v>44</v>
      </c>
      <c r="B47" s="9" t="s">
        <v>45</v>
      </c>
      <c r="C47" s="194">
        <v>914</v>
      </c>
      <c r="D47" s="111"/>
      <c r="E47" s="198">
        <v>9495</v>
      </c>
      <c r="F47" s="85"/>
      <c r="G47" s="59">
        <f t="shared" si="0"/>
        <v>9583</v>
      </c>
      <c r="H47" s="53">
        <f t="shared" si="1"/>
        <v>7283</v>
      </c>
      <c r="I47" s="53">
        <f t="shared" si="2"/>
        <v>2300</v>
      </c>
      <c r="J47" s="62">
        <f t="shared" si="3"/>
        <v>6.5150676661468029E-3</v>
      </c>
      <c r="K47" s="10"/>
      <c r="P47">
        <v>9714</v>
      </c>
      <c r="Q47" s="10">
        <f t="shared" si="4"/>
        <v>-131</v>
      </c>
    </row>
    <row r="48" spans="1:17" x14ac:dyDescent="0.25">
      <c r="A48" s="84">
        <v>45</v>
      </c>
      <c r="B48" s="9" t="s">
        <v>46</v>
      </c>
      <c r="C48" s="194">
        <v>1554</v>
      </c>
      <c r="D48" s="111"/>
      <c r="E48" s="198">
        <v>16977</v>
      </c>
      <c r="F48" s="85"/>
      <c r="G48" s="59">
        <f t="shared" si="0"/>
        <v>17135</v>
      </c>
      <c r="H48" s="53">
        <f t="shared" si="1"/>
        <v>13023</v>
      </c>
      <c r="I48" s="53">
        <f t="shared" si="2"/>
        <v>4112</v>
      </c>
      <c r="J48" s="62">
        <f t="shared" si="3"/>
        <v>1.1649346181720283E-2</v>
      </c>
      <c r="K48" s="10"/>
      <c r="P48">
        <v>15710</v>
      </c>
      <c r="Q48" s="10">
        <f t="shared" si="4"/>
        <v>1425</v>
      </c>
    </row>
    <row r="49" spans="1:17" x14ac:dyDescent="0.25">
      <c r="A49" s="84">
        <v>46</v>
      </c>
      <c r="B49" s="9" t="s">
        <v>47</v>
      </c>
      <c r="C49" s="194">
        <v>320</v>
      </c>
      <c r="D49" s="111"/>
      <c r="E49" s="198">
        <v>3457</v>
      </c>
      <c r="F49" s="85"/>
      <c r="G49" s="59">
        <f t="shared" si="0"/>
        <v>3489</v>
      </c>
      <c r="H49" s="53">
        <f t="shared" si="1"/>
        <v>2652</v>
      </c>
      <c r="I49" s="53">
        <f t="shared" si="2"/>
        <v>837</v>
      </c>
      <c r="J49" s="62">
        <f t="shared" si="3"/>
        <v>2.3720203576318684E-3</v>
      </c>
      <c r="K49" s="10"/>
      <c r="P49">
        <v>3932</v>
      </c>
      <c r="Q49" s="10">
        <f t="shared" si="4"/>
        <v>-443</v>
      </c>
    </row>
    <row r="50" spans="1:17" x14ac:dyDescent="0.25">
      <c r="A50" s="84">
        <v>47</v>
      </c>
      <c r="B50" s="9" t="s">
        <v>48</v>
      </c>
      <c r="C50" s="194">
        <v>644</v>
      </c>
      <c r="D50" s="111"/>
      <c r="E50" s="198">
        <v>7284</v>
      </c>
      <c r="F50" s="85"/>
      <c r="G50" s="59">
        <f t="shared" si="0"/>
        <v>7352</v>
      </c>
      <c r="H50" s="53">
        <f t="shared" si="1"/>
        <v>5588</v>
      </c>
      <c r="I50" s="53">
        <f t="shared" si="2"/>
        <v>1764</v>
      </c>
      <c r="J50" s="62">
        <f t="shared" si="3"/>
        <v>4.998307156580538E-3</v>
      </c>
      <c r="K50" s="10"/>
      <c r="P50">
        <v>7278</v>
      </c>
      <c r="Q50" s="10">
        <f t="shared" si="4"/>
        <v>74</v>
      </c>
    </row>
    <row r="51" spans="1:17" x14ac:dyDescent="0.25">
      <c r="A51" s="84">
        <v>48</v>
      </c>
      <c r="B51" s="9" t="s">
        <v>49</v>
      </c>
      <c r="C51" s="194">
        <v>93</v>
      </c>
      <c r="D51" s="111"/>
      <c r="E51" s="198">
        <v>1077</v>
      </c>
      <c r="F51" s="85"/>
      <c r="G51" s="59">
        <f t="shared" si="0"/>
        <v>1087</v>
      </c>
      <c r="H51" s="53">
        <f t="shared" si="1"/>
        <v>826</v>
      </c>
      <c r="I51" s="53">
        <f t="shared" si="2"/>
        <v>261</v>
      </c>
      <c r="J51" s="62">
        <f t="shared" si="3"/>
        <v>7.3900433612663827E-4</v>
      </c>
      <c r="K51" s="10"/>
      <c r="P51">
        <v>1213</v>
      </c>
      <c r="Q51" s="10">
        <f t="shared" si="4"/>
        <v>-126</v>
      </c>
    </row>
    <row r="52" spans="1:17" x14ac:dyDescent="0.25">
      <c r="A52" s="84">
        <v>49</v>
      </c>
      <c r="B52" s="9" t="s">
        <v>50</v>
      </c>
      <c r="C52" s="194">
        <v>2518</v>
      </c>
      <c r="D52" s="111"/>
      <c r="E52" s="198">
        <v>24554</v>
      </c>
      <c r="F52" s="85"/>
      <c r="G52" s="59">
        <f t="shared" si="0"/>
        <v>24783</v>
      </c>
      <c r="H52" s="53">
        <f t="shared" si="1"/>
        <v>18836</v>
      </c>
      <c r="I52" s="53">
        <f t="shared" si="2"/>
        <v>5947</v>
      </c>
      <c r="J52" s="62">
        <f t="shared" si="3"/>
        <v>1.6848890949610375E-2</v>
      </c>
      <c r="K52" s="10"/>
      <c r="P52">
        <v>24759</v>
      </c>
      <c r="Q52" s="10">
        <f t="shared" si="4"/>
        <v>24</v>
      </c>
    </row>
    <row r="53" spans="1:17" s="2" customFormat="1" x14ac:dyDescent="0.25">
      <c r="A53" s="86">
        <v>50</v>
      </c>
      <c r="B53" s="87" t="s">
        <v>103</v>
      </c>
      <c r="C53" s="195">
        <f>C123</f>
        <v>114</v>
      </c>
      <c r="D53" s="112"/>
      <c r="E53" s="199">
        <v>5754</v>
      </c>
      <c r="F53" s="88"/>
      <c r="G53" s="68">
        <f t="shared" si="0"/>
        <v>5808</v>
      </c>
      <c r="H53" s="89">
        <f t="shared" si="1"/>
        <v>4414</v>
      </c>
      <c r="I53" s="89">
        <f t="shared" si="2"/>
        <v>1394</v>
      </c>
      <c r="J53" s="69">
        <f t="shared" si="3"/>
        <v>3.9486082651550274E-3</v>
      </c>
      <c r="K53" s="10"/>
      <c r="N53" s="150"/>
      <c r="P53" s="2">
        <v>5331</v>
      </c>
      <c r="Q53" s="10">
        <f t="shared" si="4"/>
        <v>477</v>
      </c>
    </row>
    <row r="54" spans="1:17" x14ac:dyDescent="0.25">
      <c r="A54" s="84">
        <v>51</v>
      </c>
      <c r="B54" s="9" t="s">
        <v>52</v>
      </c>
      <c r="C54" s="194">
        <v>3182</v>
      </c>
      <c r="D54" s="111"/>
      <c r="E54" s="198">
        <v>36779</v>
      </c>
      <c r="F54" s="85"/>
      <c r="G54" s="59">
        <f t="shared" si="0"/>
        <v>37122</v>
      </c>
      <c r="H54" s="53">
        <f t="shared" si="1"/>
        <v>28214</v>
      </c>
      <c r="I54" s="53">
        <f t="shared" si="2"/>
        <v>8908</v>
      </c>
      <c r="J54" s="62">
        <f t="shared" si="3"/>
        <v>2.5237643942679914E-2</v>
      </c>
      <c r="K54" s="10"/>
      <c r="P54">
        <v>33847</v>
      </c>
      <c r="Q54" s="10">
        <f t="shared" si="4"/>
        <v>3275</v>
      </c>
    </row>
    <row r="55" spans="1:17" x14ac:dyDescent="0.25">
      <c r="A55" s="84">
        <v>52</v>
      </c>
      <c r="B55" s="9" t="s">
        <v>53</v>
      </c>
      <c r="C55" s="194">
        <v>165</v>
      </c>
      <c r="D55" s="111"/>
      <c r="E55" s="198">
        <v>1852</v>
      </c>
      <c r="F55" s="85"/>
      <c r="G55" s="59">
        <f t="shared" si="0"/>
        <v>1869</v>
      </c>
      <c r="H55" s="53">
        <f>ROUND(G55*$C$115,0)</f>
        <v>1420</v>
      </c>
      <c r="I55" s="53">
        <f t="shared" si="2"/>
        <v>449</v>
      </c>
      <c r="J55" s="62">
        <f t="shared" si="3"/>
        <v>1.2706523497890403E-3</v>
      </c>
      <c r="K55" s="10"/>
      <c r="P55">
        <v>2005</v>
      </c>
      <c r="Q55" s="10">
        <f t="shared" si="4"/>
        <v>-136</v>
      </c>
    </row>
    <row r="56" spans="1:17" x14ac:dyDescent="0.25">
      <c r="A56" s="84">
        <v>53</v>
      </c>
      <c r="B56" s="9" t="s">
        <v>54</v>
      </c>
      <c r="C56" s="194">
        <v>1094</v>
      </c>
      <c r="D56" s="111"/>
      <c r="E56" s="198">
        <v>11148</v>
      </c>
      <c r="F56" s="85"/>
      <c r="G56" s="59">
        <f t="shared" si="0"/>
        <v>11252</v>
      </c>
      <c r="H56" s="53">
        <f t="shared" si="1"/>
        <v>8552</v>
      </c>
      <c r="I56" s="53">
        <f t="shared" si="2"/>
        <v>2700</v>
      </c>
      <c r="J56" s="62">
        <f t="shared" si="3"/>
        <v>7.6497486569429016E-3</v>
      </c>
      <c r="K56" s="10"/>
      <c r="P56">
        <v>10946</v>
      </c>
      <c r="Q56" s="10">
        <f t="shared" si="4"/>
        <v>306</v>
      </c>
    </row>
    <row r="57" spans="1:17" x14ac:dyDescent="0.25">
      <c r="A57" s="84">
        <v>54</v>
      </c>
      <c r="B57" s="9" t="s">
        <v>55</v>
      </c>
      <c r="C57" s="194">
        <v>1116</v>
      </c>
      <c r="D57" s="111"/>
      <c r="E57" s="198">
        <v>11299</v>
      </c>
      <c r="F57" s="85"/>
      <c r="G57" s="59">
        <f t="shared" si="0"/>
        <v>11404</v>
      </c>
      <c r="H57" s="53">
        <f>ROUND(G57*$C$115,0)</f>
        <v>8667</v>
      </c>
      <c r="I57" s="53">
        <f t="shared" si="2"/>
        <v>2737</v>
      </c>
      <c r="J57" s="62">
        <f t="shared" si="3"/>
        <v>7.7530868897775374E-3</v>
      </c>
      <c r="K57" s="10"/>
      <c r="P57">
        <v>11338</v>
      </c>
      <c r="Q57" s="10">
        <f t="shared" si="4"/>
        <v>66</v>
      </c>
    </row>
    <row r="58" spans="1:17" x14ac:dyDescent="0.25">
      <c r="A58" s="84">
        <v>55</v>
      </c>
      <c r="B58" s="9" t="s">
        <v>56</v>
      </c>
      <c r="C58" s="194">
        <v>1126</v>
      </c>
      <c r="D58" s="111"/>
      <c r="E58" s="198">
        <v>11856</v>
      </c>
      <c r="F58" s="85"/>
      <c r="G58" s="59">
        <f t="shared" si="0"/>
        <v>11966</v>
      </c>
      <c r="H58" s="53">
        <f t="shared" si="1"/>
        <v>9094</v>
      </c>
      <c r="I58" s="53">
        <f t="shared" si="2"/>
        <v>2872</v>
      </c>
      <c r="J58" s="62">
        <f t="shared" si="3"/>
        <v>8.1351664085477036E-3</v>
      </c>
      <c r="K58" s="10"/>
      <c r="P58">
        <v>11631</v>
      </c>
      <c r="Q58" s="10">
        <f t="shared" si="4"/>
        <v>335</v>
      </c>
    </row>
    <row r="59" spans="1:17" x14ac:dyDescent="0.25">
      <c r="A59" s="84">
        <v>56</v>
      </c>
      <c r="B59" s="9" t="s">
        <v>57</v>
      </c>
      <c r="C59" s="194">
        <v>601</v>
      </c>
      <c r="D59" s="111"/>
      <c r="E59" s="198">
        <v>5914</v>
      </c>
      <c r="F59" s="85"/>
      <c r="G59" s="59">
        <f t="shared" si="0"/>
        <v>5969</v>
      </c>
      <c r="H59" s="53">
        <f t="shared" si="1"/>
        <v>4537</v>
      </c>
      <c r="I59" s="53">
        <f t="shared" si="2"/>
        <v>1432</v>
      </c>
      <c r="J59" s="62">
        <f t="shared" si="3"/>
        <v>4.0580652091443455E-3</v>
      </c>
      <c r="K59" s="10"/>
      <c r="P59">
        <v>6505</v>
      </c>
      <c r="Q59" s="10">
        <f t="shared" si="4"/>
        <v>-536</v>
      </c>
    </row>
    <row r="60" spans="1:17" x14ac:dyDescent="0.25">
      <c r="A60" s="84">
        <v>57</v>
      </c>
      <c r="B60" s="9" t="s">
        <v>58</v>
      </c>
      <c r="C60" s="194">
        <v>353</v>
      </c>
      <c r="D60" s="111"/>
      <c r="E60" s="198">
        <v>4261</v>
      </c>
      <c r="F60" s="85"/>
      <c r="G60" s="59">
        <f t="shared" si="0"/>
        <v>4301</v>
      </c>
      <c r="H60" s="53">
        <f t="shared" si="1"/>
        <v>3269</v>
      </c>
      <c r="I60" s="53">
        <f t="shared" si="2"/>
        <v>1032</v>
      </c>
      <c r="J60" s="62">
        <f t="shared" si="3"/>
        <v>2.9240640751432116E-3</v>
      </c>
      <c r="K60" s="10"/>
      <c r="P60">
        <v>4255</v>
      </c>
      <c r="Q60" s="10">
        <f t="shared" si="4"/>
        <v>46</v>
      </c>
    </row>
    <row r="61" spans="1:17" x14ac:dyDescent="0.25">
      <c r="A61" s="84">
        <v>58</v>
      </c>
      <c r="B61" s="9" t="s">
        <v>59</v>
      </c>
      <c r="C61" s="194">
        <v>408</v>
      </c>
      <c r="D61" s="111"/>
      <c r="E61" s="198">
        <v>3930</v>
      </c>
      <c r="F61" s="85"/>
      <c r="G61" s="59">
        <f t="shared" si="0"/>
        <v>3967</v>
      </c>
      <c r="H61" s="53">
        <f t="shared" si="1"/>
        <v>3015</v>
      </c>
      <c r="I61" s="53">
        <f t="shared" si="2"/>
        <v>952</v>
      </c>
      <c r="J61" s="62">
        <f t="shared" si="3"/>
        <v>2.6969919056249992E-3</v>
      </c>
      <c r="K61" s="10"/>
      <c r="P61">
        <v>4598</v>
      </c>
      <c r="Q61" s="10">
        <f t="shared" si="4"/>
        <v>-631</v>
      </c>
    </row>
    <row r="62" spans="1:17" x14ac:dyDescent="0.25">
      <c r="A62" s="84">
        <v>59</v>
      </c>
      <c r="B62" s="9" t="s">
        <v>60</v>
      </c>
      <c r="C62" s="194">
        <v>727</v>
      </c>
      <c r="D62" s="111"/>
      <c r="E62" s="198">
        <v>8436</v>
      </c>
      <c r="F62" s="85"/>
      <c r="G62" s="59">
        <f t="shared" si="0"/>
        <v>8515</v>
      </c>
      <c r="H62" s="53">
        <f t="shared" si="1"/>
        <v>6472</v>
      </c>
      <c r="I62" s="53">
        <f t="shared" si="2"/>
        <v>2043</v>
      </c>
      <c r="J62" s="62">
        <f t="shared" si="3"/>
        <v>5.7889806091244939E-3</v>
      </c>
      <c r="K62" s="10"/>
      <c r="P62">
        <v>8364</v>
      </c>
      <c r="Q62" s="10">
        <f t="shared" si="4"/>
        <v>151</v>
      </c>
    </row>
    <row r="63" spans="1:17" x14ac:dyDescent="0.25">
      <c r="A63" s="84">
        <v>60</v>
      </c>
      <c r="B63" s="9" t="s">
        <v>61</v>
      </c>
      <c r="C63" s="194">
        <v>14464</v>
      </c>
      <c r="D63" s="111"/>
      <c r="E63" s="198">
        <v>123005</v>
      </c>
      <c r="F63" s="85"/>
      <c r="G63" s="59">
        <f t="shared" si="0"/>
        <v>124151</v>
      </c>
      <c r="H63" s="53">
        <f t="shared" si="1"/>
        <v>94358</v>
      </c>
      <c r="I63" s="53">
        <f t="shared" si="2"/>
        <v>29793</v>
      </c>
      <c r="J63" s="62">
        <f t="shared" si="3"/>
        <v>8.4404900951663545E-2</v>
      </c>
      <c r="K63" s="10"/>
      <c r="P63">
        <v>116243</v>
      </c>
      <c r="Q63" s="10">
        <f t="shared" si="4"/>
        <v>7908</v>
      </c>
    </row>
    <row r="64" spans="1:17" x14ac:dyDescent="0.25">
      <c r="A64" s="84">
        <v>61</v>
      </c>
      <c r="B64" s="9" t="s">
        <v>62</v>
      </c>
      <c r="C64" s="194">
        <v>238</v>
      </c>
      <c r="D64" s="111"/>
      <c r="E64" s="198">
        <v>3174</v>
      </c>
      <c r="F64" s="85"/>
      <c r="G64" s="59">
        <f t="shared" si="0"/>
        <v>3204</v>
      </c>
      <c r="H64" s="53">
        <f t="shared" si="1"/>
        <v>2435</v>
      </c>
      <c r="I64" s="53">
        <f t="shared" si="2"/>
        <v>769</v>
      </c>
      <c r="J64" s="62">
        <f t="shared" si="3"/>
        <v>2.1782611710669266E-3</v>
      </c>
      <c r="K64" s="10"/>
      <c r="P64">
        <v>3424</v>
      </c>
      <c r="Q64" s="10">
        <f t="shared" si="4"/>
        <v>-220</v>
      </c>
    </row>
    <row r="65" spans="1:17" x14ac:dyDescent="0.25">
      <c r="A65" s="84">
        <v>62</v>
      </c>
      <c r="B65" s="9" t="s">
        <v>63</v>
      </c>
      <c r="C65" s="194">
        <v>642</v>
      </c>
      <c r="D65" s="111"/>
      <c r="E65" s="198">
        <v>6424</v>
      </c>
      <c r="F65" s="85"/>
      <c r="G65" s="59">
        <f t="shared" si="0"/>
        <v>6484</v>
      </c>
      <c r="H65" s="53">
        <f t="shared" si="1"/>
        <v>4928</v>
      </c>
      <c r="I65" s="53">
        <f>ROUND(G65*$C$116,0)</f>
        <v>1556</v>
      </c>
      <c r="J65" s="62">
        <f t="shared" si="3"/>
        <v>4.4081914585511707E-3</v>
      </c>
      <c r="K65" s="10"/>
      <c r="P65">
        <v>6711</v>
      </c>
      <c r="Q65" s="10">
        <f t="shared" si="4"/>
        <v>-227</v>
      </c>
    </row>
    <row r="66" spans="1:17" x14ac:dyDescent="0.25">
      <c r="A66" s="84">
        <v>63</v>
      </c>
      <c r="B66" s="9" t="s">
        <v>64</v>
      </c>
      <c r="C66" s="194">
        <v>1057</v>
      </c>
      <c r="D66" s="111"/>
      <c r="E66" s="198">
        <v>12697</v>
      </c>
      <c r="F66" s="85"/>
      <c r="G66" s="59">
        <f t="shared" si="0"/>
        <v>12815</v>
      </c>
      <c r="H66" s="53">
        <f t="shared" si="1"/>
        <v>9740</v>
      </c>
      <c r="I66" s="53">
        <f t="shared" si="2"/>
        <v>3075</v>
      </c>
      <c r="J66" s="62">
        <f t="shared" si="3"/>
        <v>8.7123648274727416E-3</v>
      </c>
      <c r="K66" s="10"/>
      <c r="P66">
        <v>13138</v>
      </c>
      <c r="Q66" s="10">
        <f t="shared" si="4"/>
        <v>-323</v>
      </c>
    </row>
    <row r="67" spans="1:17" x14ac:dyDescent="0.25">
      <c r="A67" s="84">
        <v>64</v>
      </c>
      <c r="B67" s="9" t="s">
        <v>65</v>
      </c>
      <c r="C67" s="194">
        <v>1732</v>
      </c>
      <c r="D67" s="111"/>
      <c r="E67" s="198">
        <v>17148</v>
      </c>
      <c r="F67" s="85"/>
      <c r="G67" s="59">
        <f t="shared" si="0"/>
        <v>17308</v>
      </c>
      <c r="H67" s="53">
        <f t="shared" si="1"/>
        <v>13155</v>
      </c>
      <c r="I67" s="53">
        <f t="shared" si="2"/>
        <v>4153</v>
      </c>
      <c r="J67" s="62">
        <f t="shared" si="3"/>
        <v>1.1766961407249176E-2</v>
      </c>
      <c r="K67" s="10"/>
      <c r="P67">
        <v>16874</v>
      </c>
      <c r="Q67" s="10">
        <f t="shared" si="4"/>
        <v>434</v>
      </c>
    </row>
    <row r="68" spans="1:17" x14ac:dyDescent="0.25">
      <c r="A68" s="84">
        <v>65</v>
      </c>
      <c r="B68" s="9" t="s">
        <v>66</v>
      </c>
      <c r="C68" s="194">
        <v>2210</v>
      </c>
      <c r="D68" s="111"/>
      <c r="E68" s="198">
        <v>24053</v>
      </c>
      <c r="F68" s="85"/>
      <c r="G68" s="59">
        <f t="shared" ref="G68:G103" si="5">ROUND(E68*$H$1,0)</f>
        <v>24277</v>
      </c>
      <c r="H68" s="53">
        <f t="shared" si="1"/>
        <v>18451</v>
      </c>
      <c r="I68" s="53">
        <f t="shared" si="2"/>
        <v>5826</v>
      </c>
      <c r="J68" s="62">
        <f t="shared" si="3"/>
        <v>1.650488341135823E-2</v>
      </c>
      <c r="K68" s="10"/>
      <c r="P68">
        <v>21159</v>
      </c>
      <c r="Q68" s="10">
        <f t="shared" si="4"/>
        <v>3118</v>
      </c>
    </row>
    <row r="69" spans="1:17" x14ac:dyDescent="0.25">
      <c r="A69" s="84">
        <v>66</v>
      </c>
      <c r="B69" s="9" t="s">
        <v>67</v>
      </c>
      <c r="C69" s="194">
        <v>333</v>
      </c>
      <c r="D69" s="111"/>
      <c r="E69" s="198">
        <v>3514</v>
      </c>
      <c r="F69" s="85"/>
      <c r="G69" s="59">
        <f t="shared" si="5"/>
        <v>3547</v>
      </c>
      <c r="H69" s="53">
        <f t="shared" ref="H69:H75" si="6">ROUND(G69*$C$115,0)</f>
        <v>2696</v>
      </c>
      <c r="I69" s="53">
        <f t="shared" ref="I69:I82" si="7">ROUND(G69*$C$116,0)</f>
        <v>851</v>
      </c>
      <c r="J69" s="62">
        <f t="shared" ref="J69:J107" si="8">G69/$G$107</f>
        <v>2.4114520517398213E-3</v>
      </c>
      <c r="K69" s="10"/>
      <c r="P69">
        <v>3414</v>
      </c>
      <c r="Q69" s="10">
        <f t="shared" ref="Q69:Q105" si="9">G69-P69</f>
        <v>133</v>
      </c>
    </row>
    <row r="70" spans="1:17" x14ac:dyDescent="0.25">
      <c r="A70" s="84">
        <v>67</v>
      </c>
      <c r="B70" s="9" t="s">
        <v>68</v>
      </c>
      <c r="C70" s="194">
        <v>1629</v>
      </c>
      <c r="D70" s="111"/>
      <c r="E70" s="198">
        <v>18375</v>
      </c>
      <c r="F70" s="85"/>
      <c r="G70" s="59">
        <f t="shared" si="5"/>
        <v>18546</v>
      </c>
      <c r="H70" s="53">
        <f t="shared" si="6"/>
        <v>14095</v>
      </c>
      <c r="I70" s="53">
        <f t="shared" si="7"/>
        <v>4451</v>
      </c>
      <c r="J70" s="62">
        <f t="shared" si="8"/>
        <v>1.2608624119415487E-2</v>
      </c>
      <c r="K70" s="10"/>
      <c r="P70">
        <v>18939</v>
      </c>
      <c r="Q70" s="10">
        <f t="shared" si="9"/>
        <v>-393</v>
      </c>
    </row>
    <row r="71" spans="1:17" x14ac:dyDescent="0.25">
      <c r="A71" s="84">
        <v>68</v>
      </c>
      <c r="B71" s="9" t="s">
        <v>69</v>
      </c>
      <c r="C71" s="194">
        <v>1279</v>
      </c>
      <c r="D71" s="111"/>
      <c r="E71" s="198">
        <v>11932</v>
      </c>
      <c r="F71" s="85"/>
      <c r="G71" s="59">
        <f t="shared" si="5"/>
        <v>12043</v>
      </c>
      <c r="H71" s="53">
        <f t="shared" si="6"/>
        <v>9153</v>
      </c>
      <c r="I71" s="53">
        <f t="shared" si="7"/>
        <v>2890</v>
      </c>
      <c r="J71" s="62">
        <f t="shared" si="8"/>
        <v>8.1875153817599858E-3</v>
      </c>
      <c r="K71" s="10"/>
      <c r="P71">
        <v>11964</v>
      </c>
      <c r="Q71" s="10">
        <f t="shared" si="9"/>
        <v>79</v>
      </c>
    </row>
    <row r="72" spans="1:17" x14ac:dyDescent="0.25">
      <c r="A72" s="84">
        <v>69</v>
      </c>
      <c r="B72" s="9" t="s">
        <v>70</v>
      </c>
      <c r="C72" s="194">
        <v>179</v>
      </c>
      <c r="D72" s="111"/>
      <c r="E72" s="198">
        <v>2145</v>
      </c>
      <c r="F72" s="85"/>
      <c r="G72" s="59">
        <f t="shared" si="5"/>
        <v>2165</v>
      </c>
      <c r="H72" s="53">
        <f t="shared" si="6"/>
        <v>1645</v>
      </c>
      <c r="I72" s="53">
        <f t="shared" si="7"/>
        <v>520</v>
      </c>
      <c r="J72" s="62">
        <f t="shared" si="8"/>
        <v>1.4718899610985943E-3</v>
      </c>
      <c r="K72" s="10"/>
      <c r="P72">
        <v>2152</v>
      </c>
      <c r="Q72" s="10">
        <f t="shared" si="9"/>
        <v>13</v>
      </c>
    </row>
    <row r="73" spans="1:17" x14ac:dyDescent="0.25">
      <c r="A73" s="84">
        <v>70</v>
      </c>
      <c r="B73" s="9" t="s">
        <v>71</v>
      </c>
      <c r="C73" s="194">
        <v>581</v>
      </c>
      <c r="D73" s="111"/>
      <c r="E73" s="198">
        <v>5186</v>
      </c>
      <c r="F73" s="85"/>
      <c r="G73" s="59">
        <f t="shared" si="5"/>
        <v>5234</v>
      </c>
      <c r="H73" s="53">
        <f t="shared" si="6"/>
        <v>3978</v>
      </c>
      <c r="I73" s="53">
        <f t="shared" si="7"/>
        <v>1256</v>
      </c>
      <c r="J73" s="62">
        <f t="shared" si="8"/>
        <v>3.558370464845285E-3</v>
      </c>
      <c r="K73" s="10"/>
      <c r="P73">
        <v>5116</v>
      </c>
      <c r="Q73" s="10">
        <f t="shared" si="9"/>
        <v>118</v>
      </c>
    </row>
    <row r="74" spans="1:17" x14ac:dyDescent="0.25">
      <c r="A74" s="84">
        <v>71</v>
      </c>
      <c r="B74" s="9" t="s">
        <v>72</v>
      </c>
      <c r="C74" s="194">
        <v>867</v>
      </c>
      <c r="D74" s="111"/>
      <c r="E74" s="198">
        <v>9636</v>
      </c>
      <c r="F74" s="85"/>
      <c r="G74" s="59">
        <f t="shared" si="5"/>
        <v>9726</v>
      </c>
      <c r="H74" s="53">
        <f>ROUND(G74*$C$115,0)</f>
        <v>7392</v>
      </c>
      <c r="I74" s="53">
        <f t="shared" si="7"/>
        <v>2334</v>
      </c>
      <c r="J74" s="62">
        <f t="shared" si="8"/>
        <v>6.6122871878267564E-3</v>
      </c>
      <c r="K74" s="10"/>
      <c r="P74">
        <v>10252</v>
      </c>
      <c r="Q74" s="10">
        <f t="shared" si="9"/>
        <v>-526</v>
      </c>
    </row>
    <row r="75" spans="1:17" x14ac:dyDescent="0.25">
      <c r="A75" s="84">
        <v>72</v>
      </c>
      <c r="B75" s="9" t="s">
        <v>73</v>
      </c>
      <c r="C75" s="194">
        <v>188</v>
      </c>
      <c r="D75" s="111"/>
      <c r="E75" s="198">
        <v>2164</v>
      </c>
      <c r="F75" s="85"/>
      <c r="G75" s="59">
        <f t="shared" si="5"/>
        <v>2184</v>
      </c>
      <c r="H75" s="53">
        <f t="shared" si="6"/>
        <v>1660</v>
      </c>
      <c r="I75" s="53">
        <f t="shared" si="7"/>
        <v>524</v>
      </c>
      <c r="J75" s="62">
        <f t="shared" si="8"/>
        <v>1.4848072402029236E-3</v>
      </c>
      <c r="K75" s="10"/>
      <c r="P75">
        <v>2201</v>
      </c>
      <c r="Q75" s="10">
        <f t="shared" si="9"/>
        <v>-17</v>
      </c>
    </row>
    <row r="76" spans="1:17" x14ac:dyDescent="0.25">
      <c r="A76" s="84">
        <v>73</v>
      </c>
      <c r="B76" s="9" t="s">
        <v>74</v>
      </c>
      <c r="C76" s="194">
        <v>523</v>
      </c>
      <c r="D76" s="111"/>
      <c r="E76" s="198">
        <v>5896</v>
      </c>
      <c r="F76" s="85"/>
      <c r="G76" s="59">
        <f t="shared" si="5"/>
        <v>5951</v>
      </c>
      <c r="H76" s="53">
        <f>ROUND(G76*$C$115,0)</f>
        <v>4523</v>
      </c>
      <c r="I76" s="53">
        <f t="shared" si="7"/>
        <v>1428</v>
      </c>
      <c r="J76" s="62">
        <f t="shared" si="8"/>
        <v>4.045827786834981E-3</v>
      </c>
      <c r="K76" s="10"/>
      <c r="P76">
        <v>5987</v>
      </c>
      <c r="Q76" s="10">
        <f t="shared" si="9"/>
        <v>-36</v>
      </c>
    </row>
    <row r="77" spans="1:17" x14ac:dyDescent="0.25">
      <c r="A77" s="84">
        <v>74</v>
      </c>
      <c r="B77" s="9" t="s">
        <v>75</v>
      </c>
      <c r="C77" s="194">
        <v>2208</v>
      </c>
      <c r="D77" s="111"/>
      <c r="E77" s="198">
        <v>23222</v>
      </c>
      <c r="F77" s="85"/>
      <c r="G77" s="59">
        <f t="shared" si="5"/>
        <v>23438</v>
      </c>
      <c r="H77" s="53">
        <f t="shared" ref="H77:H94" si="10">ROUND(G77*$C$115,0)</f>
        <v>17813</v>
      </c>
      <c r="I77" s="53">
        <f t="shared" si="7"/>
        <v>5625</v>
      </c>
      <c r="J77" s="62">
        <f t="shared" si="8"/>
        <v>1.593448356038284E-2</v>
      </c>
      <c r="K77" s="10"/>
      <c r="P77">
        <v>23174</v>
      </c>
      <c r="Q77" s="10">
        <f t="shared" si="9"/>
        <v>264</v>
      </c>
    </row>
    <row r="78" spans="1:17" x14ac:dyDescent="0.25">
      <c r="A78" s="84">
        <v>75</v>
      </c>
      <c r="B78" s="9" t="s">
        <v>76</v>
      </c>
      <c r="C78" s="194">
        <v>333</v>
      </c>
      <c r="D78" s="111"/>
      <c r="E78" s="198">
        <v>2882</v>
      </c>
      <c r="F78" s="85"/>
      <c r="G78" s="59">
        <f t="shared" si="5"/>
        <v>2909</v>
      </c>
      <c r="H78" s="53">
        <f t="shared" si="10"/>
        <v>2211</v>
      </c>
      <c r="I78" s="53">
        <f t="shared" si="7"/>
        <v>698</v>
      </c>
      <c r="J78" s="62">
        <f t="shared" si="8"/>
        <v>1.9777034165523373E-3</v>
      </c>
      <c r="K78" s="10"/>
      <c r="P78">
        <v>2768</v>
      </c>
      <c r="Q78" s="10">
        <f t="shared" si="9"/>
        <v>141</v>
      </c>
    </row>
    <row r="79" spans="1:17" x14ac:dyDescent="0.25">
      <c r="A79" s="84">
        <v>76</v>
      </c>
      <c r="B79" s="9" t="s">
        <v>77</v>
      </c>
      <c r="C79" s="194">
        <v>2638</v>
      </c>
      <c r="D79" s="111"/>
      <c r="E79" s="198">
        <v>24969</v>
      </c>
      <c r="F79" s="85"/>
      <c r="G79" s="59">
        <f t="shared" si="5"/>
        <v>25202</v>
      </c>
      <c r="H79" s="53">
        <f t="shared" si="10"/>
        <v>19154</v>
      </c>
      <c r="I79" s="53">
        <f t="shared" si="7"/>
        <v>6048</v>
      </c>
      <c r="J79" s="62">
        <f t="shared" si="8"/>
        <v>1.7133750946700586E-2</v>
      </c>
      <c r="K79" s="10"/>
      <c r="P79">
        <v>23165</v>
      </c>
      <c r="Q79" s="10">
        <f t="shared" si="9"/>
        <v>2037</v>
      </c>
    </row>
    <row r="80" spans="1:17" x14ac:dyDescent="0.25">
      <c r="A80" s="84">
        <v>77</v>
      </c>
      <c r="B80" s="9" t="s">
        <v>78</v>
      </c>
      <c r="C80" s="194">
        <v>905</v>
      </c>
      <c r="D80" s="111"/>
      <c r="E80" s="198">
        <v>9787</v>
      </c>
      <c r="F80" s="85"/>
      <c r="G80" s="59">
        <f t="shared" si="5"/>
        <v>9878</v>
      </c>
      <c r="H80" s="53">
        <f t="shared" si="10"/>
        <v>7508</v>
      </c>
      <c r="I80" s="53">
        <f t="shared" si="7"/>
        <v>2370</v>
      </c>
      <c r="J80" s="62">
        <f t="shared" si="8"/>
        <v>6.7156254206613922E-3</v>
      </c>
      <c r="K80" s="10"/>
      <c r="P80">
        <v>8198</v>
      </c>
      <c r="Q80" s="10">
        <f t="shared" si="9"/>
        <v>1680</v>
      </c>
    </row>
    <row r="81" spans="1:17" x14ac:dyDescent="0.25">
      <c r="A81" s="84">
        <v>78</v>
      </c>
      <c r="B81" s="9" t="s">
        <v>79</v>
      </c>
      <c r="C81" s="194">
        <v>2794</v>
      </c>
      <c r="D81" s="111"/>
      <c r="E81" s="198">
        <v>30714</v>
      </c>
      <c r="F81" s="85"/>
      <c r="G81" s="59">
        <f t="shared" si="5"/>
        <v>31000</v>
      </c>
      <c r="H81" s="53">
        <f t="shared" si="10"/>
        <v>23561</v>
      </c>
      <c r="I81" s="53">
        <f t="shared" si="7"/>
        <v>7439</v>
      </c>
      <c r="J81" s="62">
        <f t="shared" si="8"/>
        <v>2.1075560643905967E-2</v>
      </c>
      <c r="K81" s="10"/>
      <c r="P81">
        <v>31949</v>
      </c>
      <c r="Q81" s="10">
        <f t="shared" si="9"/>
        <v>-949</v>
      </c>
    </row>
    <row r="82" spans="1:17" x14ac:dyDescent="0.25">
      <c r="A82" s="84">
        <v>79</v>
      </c>
      <c r="B82" s="9" t="s">
        <v>80</v>
      </c>
      <c r="C82" s="194">
        <v>1235</v>
      </c>
      <c r="D82" s="111"/>
      <c r="E82" s="198">
        <v>14408</v>
      </c>
      <c r="F82" s="85"/>
      <c r="G82" s="59">
        <f t="shared" si="5"/>
        <v>14542</v>
      </c>
      <c r="H82" s="53">
        <f t="shared" si="10"/>
        <v>11052</v>
      </c>
      <c r="I82" s="53">
        <f t="shared" si="7"/>
        <v>3490</v>
      </c>
      <c r="J82" s="62">
        <f t="shared" si="8"/>
        <v>9.8864775123767932E-3</v>
      </c>
      <c r="K82" s="10"/>
      <c r="P82">
        <v>14566</v>
      </c>
      <c r="Q82" s="10">
        <f t="shared" si="9"/>
        <v>-24</v>
      </c>
    </row>
    <row r="83" spans="1:17" x14ac:dyDescent="0.25">
      <c r="A83" s="84">
        <v>80</v>
      </c>
      <c r="B83" s="9" t="s">
        <v>81</v>
      </c>
      <c r="C83" s="194">
        <v>1987</v>
      </c>
      <c r="D83" s="111"/>
      <c r="E83" s="198">
        <v>21634</v>
      </c>
      <c r="F83" s="85"/>
      <c r="G83" s="59">
        <f t="shared" si="5"/>
        <v>21836</v>
      </c>
      <c r="H83" s="53">
        <f t="shared" si="10"/>
        <v>16596</v>
      </c>
      <c r="I83" s="53">
        <f>ROUND(G83*$C$116,0)</f>
        <v>5240</v>
      </c>
      <c r="J83" s="62">
        <f t="shared" si="8"/>
        <v>1.4845352974849377E-2</v>
      </c>
      <c r="K83" s="10"/>
      <c r="P83">
        <v>22421</v>
      </c>
      <c r="Q83" s="10">
        <f t="shared" si="9"/>
        <v>-585</v>
      </c>
    </row>
    <row r="84" spans="1:17" x14ac:dyDescent="0.25">
      <c r="A84" s="84">
        <v>81</v>
      </c>
      <c r="B84" s="9" t="s">
        <v>82</v>
      </c>
      <c r="C84" s="194">
        <v>1310</v>
      </c>
      <c r="D84" s="111"/>
      <c r="E84" s="198">
        <v>10704</v>
      </c>
      <c r="F84" s="85"/>
      <c r="G84" s="59">
        <f t="shared" si="5"/>
        <v>10804</v>
      </c>
      <c r="H84" s="53">
        <f t="shared" si="10"/>
        <v>8211</v>
      </c>
      <c r="I84" s="53">
        <f t="shared" ref="I84:I100" si="11">ROUND(G84*$C$116,0)</f>
        <v>2593</v>
      </c>
      <c r="J84" s="62">
        <f t="shared" si="8"/>
        <v>7.3451728127987117E-3</v>
      </c>
      <c r="K84" s="10"/>
      <c r="P84">
        <v>10888</v>
      </c>
      <c r="Q84" s="10">
        <f t="shared" si="9"/>
        <v>-84</v>
      </c>
    </row>
    <row r="85" spans="1:17" x14ac:dyDescent="0.25">
      <c r="A85" s="84">
        <v>82</v>
      </c>
      <c r="B85" s="9" t="s">
        <v>83</v>
      </c>
      <c r="C85" s="194">
        <v>1311</v>
      </c>
      <c r="D85" s="111"/>
      <c r="E85" s="198">
        <v>14360</v>
      </c>
      <c r="F85" s="85"/>
      <c r="G85" s="59">
        <f t="shared" si="5"/>
        <v>14494</v>
      </c>
      <c r="H85" s="53">
        <f t="shared" si="10"/>
        <v>11016</v>
      </c>
      <c r="I85" s="53">
        <f t="shared" si="11"/>
        <v>3478</v>
      </c>
      <c r="J85" s="62">
        <f t="shared" si="8"/>
        <v>9.8538443862184865E-3</v>
      </c>
      <c r="K85" s="10"/>
      <c r="P85">
        <v>13998</v>
      </c>
      <c r="Q85" s="10">
        <f t="shared" si="9"/>
        <v>496</v>
      </c>
    </row>
    <row r="86" spans="1:17" x14ac:dyDescent="0.25">
      <c r="A86" s="84">
        <v>83</v>
      </c>
      <c r="B86" s="9" t="s">
        <v>84</v>
      </c>
      <c r="C86" s="194">
        <v>589</v>
      </c>
      <c r="D86" s="111"/>
      <c r="E86" s="198">
        <v>7010</v>
      </c>
      <c r="F86" s="85"/>
      <c r="G86" s="59">
        <f t="shared" si="5"/>
        <v>7075</v>
      </c>
      <c r="H86" s="53">
        <f t="shared" si="10"/>
        <v>5377</v>
      </c>
      <c r="I86" s="53">
        <f t="shared" si="11"/>
        <v>1698</v>
      </c>
      <c r="J86" s="62">
        <f t="shared" si="8"/>
        <v>4.8099868243753133E-3</v>
      </c>
      <c r="K86" s="10"/>
      <c r="P86">
        <v>7523</v>
      </c>
      <c r="Q86" s="10">
        <f t="shared" si="9"/>
        <v>-448</v>
      </c>
    </row>
    <row r="87" spans="1:17" x14ac:dyDescent="0.25">
      <c r="A87" s="84">
        <v>84</v>
      </c>
      <c r="B87" s="9" t="s">
        <v>85</v>
      </c>
      <c r="C87" s="194">
        <v>864</v>
      </c>
      <c r="D87" s="111"/>
      <c r="E87" s="198">
        <v>9334</v>
      </c>
      <c r="F87" s="85"/>
      <c r="G87" s="59">
        <f t="shared" si="5"/>
        <v>9421</v>
      </c>
      <c r="H87" s="53">
        <f t="shared" si="10"/>
        <v>7160</v>
      </c>
      <c r="I87" s="53">
        <f t="shared" si="11"/>
        <v>2261</v>
      </c>
      <c r="J87" s="62">
        <f t="shared" si="8"/>
        <v>6.40493086536252E-3</v>
      </c>
      <c r="K87" s="10"/>
      <c r="P87">
        <v>9107</v>
      </c>
      <c r="Q87" s="10">
        <f t="shared" si="9"/>
        <v>314</v>
      </c>
    </row>
    <row r="88" spans="1:17" x14ac:dyDescent="0.25">
      <c r="A88" s="84">
        <v>85</v>
      </c>
      <c r="B88" s="9" t="s">
        <v>86</v>
      </c>
      <c r="C88" s="194">
        <v>673</v>
      </c>
      <c r="D88" s="111"/>
      <c r="E88" s="198">
        <v>7747</v>
      </c>
      <c r="F88" s="85"/>
      <c r="G88" s="59">
        <f t="shared" si="5"/>
        <v>7819</v>
      </c>
      <c r="H88" s="53">
        <f t="shared" si="10"/>
        <v>5943</v>
      </c>
      <c r="I88" s="53">
        <f t="shared" si="11"/>
        <v>1876</v>
      </c>
      <c r="J88" s="62">
        <f t="shared" si="8"/>
        <v>5.3158002798290565E-3</v>
      </c>
      <c r="K88" s="10"/>
      <c r="P88">
        <v>7992</v>
      </c>
      <c r="Q88" s="10">
        <f t="shared" si="9"/>
        <v>-173</v>
      </c>
    </row>
    <row r="89" spans="1:17" x14ac:dyDescent="0.25">
      <c r="A89" s="84">
        <v>86</v>
      </c>
      <c r="B89" s="9" t="s">
        <v>87</v>
      </c>
      <c r="C89" s="194">
        <v>1327</v>
      </c>
      <c r="D89" s="111"/>
      <c r="E89" s="198">
        <v>14464</v>
      </c>
      <c r="F89" s="85"/>
      <c r="G89" s="59">
        <f t="shared" si="5"/>
        <v>14599</v>
      </c>
      <c r="H89" s="53">
        <f t="shared" si="10"/>
        <v>11096</v>
      </c>
      <c r="I89" s="53">
        <f t="shared" si="11"/>
        <v>3503</v>
      </c>
      <c r="J89" s="62">
        <f t="shared" si="8"/>
        <v>9.9252293496897813E-3</v>
      </c>
      <c r="K89" s="10"/>
      <c r="P89">
        <v>14448</v>
      </c>
      <c r="Q89" s="10">
        <f t="shared" si="9"/>
        <v>151</v>
      </c>
    </row>
    <row r="90" spans="1:17" x14ac:dyDescent="0.25">
      <c r="A90" s="90">
        <v>87</v>
      </c>
      <c r="B90" s="91" t="s">
        <v>104</v>
      </c>
      <c r="C90" s="194">
        <f>D123</f>
        <v>35</v>
      </c>
      <c r="D90" s="111"/>
      <c r="E90" s="198">
        <v>2626</v>
      </c>
      <c r="F90" s="85"/>
      <c r="G90" s="59">
        <f t="shared" si="5"/>
        <v>2650</v>
      </c>
      <c r="H90" s="53">
        <f t="shared" si="10"/>
        <v>2014</v>
      </c>
      <c r="I90" s="53">
        <f t="shared" si="11"/>
        <v>636</v>
      </c>
      <c r="J90" s="62">
        <f t="shared" si="8"/>
        <v>1.8016205066564779E-3</v>
      </c>
      <c r="K90" s="10"/>
      <c r="N90" s="151"/>
      <c r="P90">
        <v>2455</v>
      </c>
      <c r="Q90" s="10">
        <f t="shared" si="9"/>
        <v>195</v>
      </c>
    </row>
    <row r="91" spans="1:17" x14ac:dyDescent="0.25">
      <c r="A91" s="84">
        <v>88</v>
      </c>
      <c r="B91" s="9" t="s">
        <v>89</v>
      </c>
      <c r="C91" s="194">
        <v>470</v>
      </c>
      <c r="D91" s="111"/>
      <c r="E91" s="198">
        <v>5848</v>
      </c>
      <c r="F91" s="85"/>
      <c r="G91" s="59">
        <f t="shared" si="5"/>
        <v>5903</v>
      </c>
      <c r="H91" s="53">
        <f t="shared" si="10"/>
        <v>4486</v>
      </c>
      <c r="I91" s="53">
        <f t="shared" si="11"/>
        <v>1417</v>
      </c>
      <c r="J91" s="62">
        <f t="shared" si="8"/>
        <v>4.0131946606766751E-3</v>
      </c>
      <c r="K91" s="10"/>
      <c r="P91">
        <v>5273</v>
      </c>
      <c r="Q91" s="10">
        <f t="shared" si="9"/>
        <v>630</v>
      </c>
    </row>
    <row r="92" spans="1:17" x14ac:dyDescent="0.25">
      <c r="A92" s="84">
        <v>89</v>
      </c>
      <c r="B92" s="9" t="s">
        <v>90</v>
      </c>
      <c r="C92" s="194">
        <v>85</v>
      </c>
      <c r="D92" s="111"/>
      <c r="E92" s="198">
        <v>973</v>
      </c>
      <c r="F92" s="85"/>
      <c r="G92" s="59">
        <f t="shared" si="5"/>
        <v>982</v>
      </c>
      <c r="H92" s="53">
        <f t="shared" si="10"/>
        <v>746</v>
      </c>
      <c r="I92" s="53">
        <f t="shared" si="11"/>
        <v>236</v>
      </c>
      <c r="J92" s="62">
        <f t="shared" si="8"/>
        <v>6.6761937265534391E-4</v>
      </c>
      <c r="K92" s="10"/>
      <c r="P92">
        <v>841</v>
      </c>
      <c r="Q92" s="10">
        <f t="shared" si="9"/>
        <v>141</v>
      </c>
    </row>
    <row r="93" spans="1:17" x14ac:dyDescent="0.25">
      <c r="A93" s="84">
        <v>90</v>
      </c>
      <c r="B93" s="9" t="s">
        <v>91</v>
      </c>
      <c r="C93" s="194">
        <v>2895</v>
      </c>
      <c r="D93" s="111"/>
      <c r="E93" s="198">
        <v>27691</v>
      </c>
      <c r="F93" s="85"/>
      <c r="G93" s="59">
        <f t="shared" si="5"/>
        <v>27949</v>
      </c>
      <c r="H93" s="53">
        <f>ROUND(G93*$C$115,0)</f>
        <v>21242</v>
      </c>
      <c r="I93" s="53">
        <f t="shared" si="11"/>
        <v>6707</v>
      </c>
      <c r="J93" s="62">
        <f t="shared" si="8"/>
        <v>1.9001317562468641E-2</v>
      </c>
      <c r="K93" s="10"/>
      <c r="P93">
        <v>25454</v>
      </c>
      <c r="Q93" s="10">
        <f t="shared" si="9"/>
        <v>2495</v>
      </c>
    </row>
    <row r="94" spans="1:17" x14ac:dyDescent="0.25">
      <c r="A94" s="84">
        <v>91</v>
      </c>
      <c r="B94" s="9" t="s">
        <v>92</v>
      </c>
      <c r="C94" s="194">
        <v>1070</v>
      </c>
      <c r="D94" s="111"/>
      <c r="E94" s="198">
        <v>9466</v>
      </c>
      <c r="F94" s="85"/>
      <c r="G94" s="59">
        <f t="shared" si="5"/>
        <v>9554</v>
      </c>
      <c r="H94" s="53">
        <f t="shared" si="10"/>
        <v>7261</v>
      </c>
      <c r="I94" s="53">
        <f t="shared" si="11"/>
        <v>2293</v>
      </c>
      <c r="J94" s="62">
        <f t="shared" si="8"/>
        <v>6.4953518190928265E-3</v>
      </c>
      <c r="K94" s="10"/>
      <c r="P94">
        <v>11113</v>
      </c>
      <c r="Q94" s="10">
        <f t="shared" si="9"/>
        <v>-1559</v>
      </c>
    </row>
    <row r="95" spans="1:17" x14ac:dyDescent="0.25">
      <c r="A95" s="84">
        <v>92</v>
      </c>
      <c r="B95" s="9" t="s">
        <v>93</v>
      </c>
      <c r="C95" s="194">
        <v>12542</v>
      </c>
      <c r="D95" s="111"/>
      <c r="E95" s="198">
        <v>106057</v>
      </c>
      <c r="F95" s="85"/>
      <c r="G95" s="59">
        <f t="shared" si="5"/>
        <v>107045</v>
      </c>
      <c r="H95" s="53">
        <f>ROUND(G95*$C$115,0)</f>
        <v>81357</v>
      </c>
      <c r="I95" s="53">
        <f t="shared" si="11"/>
        <v>25688</v>
      </c>
      <c r="J95" s="62">
        <f t="shared" si="8"/>
        <v>7.2775270616997234E-2</v>
      </c>
      <c r="K95" s="10"/>
      <c r="P95">
        <v>97882</v>
      </c>
      <c r="Q95" s="10">
        <f t="shared" si="9"/>
        <v>9163</v>
      </c>
    </row>
    <row r="96" spans="1:17" x14ac:dyDescent="0.25">
      <c r="A96" s="84">
        <v>93</v>
      </c>
      <c r="B96" s="9" t="s">
        <v>94</v>
      </c>
      <c r="C96" s="194">
        <v>343</v>
      </c>
      <c r="D96" s="111"/>
      <c r="E96" s="198">
        <v>3893</v>
      </c>
      <c r="F96" s="85"/>
      <c r="G96" s="59">
        <f t="shared" si="5"/>
        <v>3929</v>
      </c>
      <c r="H96" s="53">
        <f t="shared" ref="H96:H103" si="12">ROUND(G96*$C$115,0)</f>
        <v>2986</v>
      </c>
      <c r="I96" s="53">
        <f t="shared" si="11"/>
        <v>943</v>
      </c>
      <c r="J96" s="62">
        <f t="shared" si="8"/>
        <v>2.67115734741634E-3</v>
      </c>
      <c r="K96" s="10"/>
      <c r="P96">
        <v>4275</v>
      </c>
      <c r="Q96" s="10">
        <f t="shared" si="9"/>
        <v>-346</v>
      </c>
    </row>
    <row r="97" spans="1:17" x14ac:dyDescent="0.25">
      <c r="A97" s="84">
        <v>94</v>
      </c>
      <c r="B97" s="9" t="s">
        <v>95</v>
      </c>
      <c r="C97" s="194">
        <v>211</v>
      </c>
      <c r="D97" s="111"/>
      <c r="E97" s="198">
        <v>2391</v>
      </c>
      <c r="F97" s="85"/>
      <c r="G97" s="59">
        <f t="shared" si="5"/>
        <v>2413</v>
      </c>
      <c r="H97" s="53">
        <f t="shared" si="12"/>
        <v>1834</v>
      </c>
      <c r="I97" s="53">
        <f t="shared" si="11"/>
        <v>579</v>
      </c>
      <c r="J97" s="62">
        <f t="shared" si="8"/>
        <v>1.6404944462498419E-3</v>
      </c>
      <c r="K97" s="10"/>
      <c r="P97">
        <v>2592</v>
      </c>
      <c r="Q97" s="10">
        <f t="shared" si="9"/>
        <v>-179</v>
      </c>
    </row>
    <row r="98" spans="1:17" x14ac:dyDescent="0.25">
      <c r="A98" s="84">
        <v>95</v>
      </c>
      <c r="B98" s="9" t="s">
        <v>96</v>
      </c>
      <c r="C98" s="194">
        <v>504</v>
      </c>
      <c r="D98" s="111"/>
      <c r="E98" s="198">
        <v>4950</v>
      </c>
      <c r="F98" s="85"/>
      <c r="G98" s="59">
        <f t="shared" si="5"/>
        <v>4996</v>
      </c>
      <c r="H98" s="53">
        <f t="shared" si="12"/>
        <v>3797</v>
      </c>
      <c r="I98" s="53">
        <f t="shared" si="11"/>
        <v>1199</v>
      </c>
      <c r="J98" s="62">
        <f t="shared" si="8"/>
        <v>3.3965645476436842E-3</v>
      </c>
      <c r="K98" s="10"/>
      <c r="P98">
        <v>5175</v>
      </c>
      <c r="Q98" s="10">
        <f t="shared" si="9"/>
        <v>-179</v>
      </c>
    </row>
    <row r="99" spans="1:17" x14ac:dyDescent="0.25">
      <c r="A99" s="84">
        <v>96</v>
      </c>
      <c r="B99" s="9" t="s">
        <v>97</v>
      </c>
      <c r="C99" s="194">
        <v>1892</v>
      </c>
      <c r="D99" s="111"/>
      <c r="E99" s="198">
        <v>22390</v>
      </c>
      <c r="F99" s="85"/>
      <c r="G99" s="59">
        <f t="shared" si="5"/>
        <v>22599</v>
      </c>
      <c r="H99" s="53">
        <f t="shared" si="12"/>
        <v>17176</v>
      </c>
      <c r="I99" s="53">
        <f t="shared" si="11"/>
        <v>5423</v>
      </c>
      <c r="J99" s="62">
        <f t="shared" si="8"/>
        <v>1.536408370940745E-2</v>
      </c>
      <c r="K99" s="10"/>
      <c r="P99">
        <v>22274</v>
      </c>
      <c r="Q99" s="10">
        <f t="shared" si="9"/>
        <v>325</v>
      </c>
    </row>
    <row r="100" spans="1:17" x14ac:dyDescent="0.25">
      <c r="A100" s="84">
        <v>97</v>
      </c>
      <c r="B100" s="9" t="s">
        <v>98</v>
      </c>
      <c r="C100" s="194">
        <v>1152</v>
      </c>
      <c r="D100" s="111"/>
      <c r="E100" s="198">
        <v>12537</v>
      </c>
      <c r="F100" s="85"/>
      <c r="G100" s="59">
        <f t="shared" si="5"/>
        <v>12654</v>
      </c>
      <c r="H100" s="53">
        <f t="shared" si="12"/>
        <v>9617</v>
      </c>
      <c r="I100" s="53">
        <f t="shared" si="11"/>
        <v>3037</v>
      </c>
      <c r="J100" s="62">
        <f t="shared" si="8"/>
        <v>8.6029078834834235E-3</v>
      </c>
      <c r="K100" s="10"/>
      <c r="P100">
        <v>11944</v>
      </c>
      <c r="Q100" s="10">
        <f t="shared" si="9"/>
        <v>710</v>
      </c>
    </row>
    <row r="101" spans="1:17" x14ac:dyDescent="0.25">
      <c r="A101" s="84">
        <v>98</v>
      </c>
      <c r="B101" s="9" t="s">
        <v>99</v>
      </c>
      <c r="C101" s="194">
        <v>1452</v>
      </c>
      <c r="D101" s="111"/>
      <c r="E101" s="198">
        <v>15409</v>
      </c>
      <c r="F101" s="85"/>
      <c r="G101" s="59">
        <f t="shared" si="5"/>
        <v>15553</v>
      </c>
      <c r="H101" s="53">
        <f t="shared" si="12"/>
        <v>11821</v>
      </c>
      <c r="I101" s="53">
        <f>ROUND(G101*$C$116,0)</f>
        <v>3732</v>
      </c>
      <c r="J101" s="62">
        <f t="shared" si="8"/>
        <v>1.0573812732086114E-2</v>
      </c>
      <c r="K101" s="10"/>
      <c r="P101">
        <v>14615</v>
      </c>
      <c r="Q101" s="10">
        <f t="shared" si="9"/>
        <v>938</v>
      </c>
    </row>
    <row r="102" spans="1:17" x14ac:dyDescent="0.25">
      <c r="A102" s="84">
        <v>99</v>
      </c>
      <c r="B102" s="9" t="s">
        <v>100</v>
      </c>
      <c r="C102" s="194">
        <v>680</v>
      </c>
      <c r="D102" s="111"/>
      <c r="E102" s="198">
        <v>6840</v>
      </c>
      <c r="F102" s="85"/>
      <c r="G102" s="59">
        <f t="shared" si="5"/>
        <v>6904</v>
      </c>
      <c r="H102" s="53">
        <f t="shared" si="12"/>
        <v>5247</v>
      </c>
      <c r="I102" s="53">
        <f>ROUND(G102*$C$116,0)</f>
        <v>1657</v>
      </c>
      <c r="J102" s="62">
        <f t="shared" si="8"/>
        <v>4.6937313124363481E-3</v>
      </c>
      <c r="K102" s="10"/>
      <c r="P102">
        <v>6701</v>
      </c>
      <c r="Q102" s="10">
        <f t="shared" si="9"/>
        <v>203</v>
      </c>
    </row>
    <row r="103" spans="1:17" x14ac:dyDescent="0.25">
      <c r="A103" s="92">
        <v>100</v>
      </c>
      <c r="B103" s="9" t="s">
        <v>101</v>
      </c>
      <c r="C103" s="194">
        <v>405</v>
      </c>
      <c r="D103" s="111"/>
      <c r="E103" s="198">
        <v>3751</v>
      </c>
      <c r="F103" s="85"/>
      <c r="G103" s="59">
        <f t="shared" si="5"/>
        <v>3786</v>
      </c>
      <c r="H103" s="53">
        <f t="shared" si="12"/>
        <v>2877</v>
      </c>
      <c r="I103" s="53">
        <f>ROUND(G103*$C$116,0)</f>
        <v>909</v>
      </c>
      <c r="J103" s="62">
        <f t="shared" si="8"/>
        <v>2.5739378257363869E-3</v>
      </c>
      <c r="K103" s="10"/>
      <c r="L103" t="s">
        <v>130</v>
      </c>
      <c r="M103" t="s">
        <v>131</v>
      </c>
      <c r="P103">
        <v>3561</v>
      </c>
      <c r="Q103" s="10">
        <f t="shared" si="9"/>
        <v>225</v>
      </c>
    </row>
    <row r="104" spans="1:17" s="2" customFormat="1" x14ac:dyDescent="0.25">
      <c r="A104" s="93">
        <v>150</v>
      </c>
      <c r="B104" s="94" t="s">
        <v>128</v>
      </c>
      <c r="C104" s="95">
        <f>'How Allocations Were Revised'!C14</f>
        <v>11.843999999999999</v>
      </c>
      <c r="D104" s="113">
        <f>L104</f>
        <v>7581</v>
      </c>
      <c r="E104" s="200">
        <v>9015</v>
      </c>
      <c r="F104" s="96">
        <f>D104/D$107</f>
        <v>0.55279276651596909</v>
      </c>
      <c r="G104" s="97">
        <f>D104*1.5</f>
        <v>11371.5</v>
      </c>
      <c r="H104" s="98">
        <f>ROUND(G104*$C$115,0)</f>
        <v>8643</v>
      </c>
      <c r="I104" s="98">
        <f>ROUND(G104*$C$116,0)</f>
        <v>2729</v>
      </c>
      <c r="J104" s="99">
        <f t="shared" si="8"/>
        <v>7.7309915439411842E-3</v>
      </c>
      <c r="K104" s="10"/>
      <c r="L104" s="201">
        <v>7581</v>
      </c>
      <c r="M104" s="171">
        <v>0</v>
      </c>
      <c r="N104" s="150"/>
      <c r="P104" s="2">
        <v>11193.615</v>
      </c>
      <c r="Q104" s="10">
        <f t="shared" si="9"/>
        <v>177.88500000000022</v>
      </c>
    </row>
    <row r="105" spans="1:17" s="2" customFormat="1" x14ac:dyDescent="0.25">
      <c r="A105" s="93">
        <v>187</v>
      </c>
      <c r="B105" s="94" t="s">
        <v>146</v>
      </c>
      <c r="C105" s="95">
        <f>'How Allocations Were Revised'!D14</f>
        <v>13.671000000000001</v>
      </c>
      <c r="D105" s="113">
        <f>L105</f>
        <v>6133</v>
      </c>
      <c r="E105" s="200">
        <v>13846</v>
      </c>
      <c r="F105" s="96">
        <f>D105/D$107</f>
        <v>0.44720723348403091</v>
      </c>
      <c r="G105" s="97">
        <f>(D105*1.5)+1</f>
        <v>9200.5</v>
      </c>
      <c r="H105" s="98">
        <f>ROUND(G105*$C$115,0)-1</f>
        <v>6992</v>
      </c>
      <c r="I105" s="98">
        <f>ROUND(G105*$C$116,0)+1</f>
        <v>2209</v>
      </c>
      <c r="J105" s="99">
        <f t="shared" si="8"/>
        <v>6.2550224420728018E-3</v>
      </c>
      <c r="K105" s="10"/>
      <c r="L105" s="201">
        <v>6133</v>
      </c>
      <c r="M105" s="171">
        <v>0</v>
      </c>
      <c r="N105" s="150"/>
      <c r="P105" s="2">
        <v>16057.800000000001</v>
      </c>
      <c r="Q105" s="10">
        <f t="shared" si="9"/>
        <v>-6857.3000000000011</v>
      </c>
    </row>
    <row r="106" spans="1:17" ht="12.75" customHeight="1" x14ac:dyDescent="0.25">
      <c r="A106" s="100"/>
      <c r="D106" s="114">
        <v>0</v>
      </c>
      <c r="F106" s="85"/>
    </row>
    <row r="107" spans="1:17" ht="13.8" thickBot="1" x14ac:dyDescent="0.3">
      <c r="A107" s="101" t="s">
        <v>102</v>
      </c>
      <c r="B107" s="101"/>
      <c r="C107" s="152">
        <f>SUM(C4:C106)</f>
        <v>142890.51500000001</v>
      </c>
      <c r="D107" s="102">
        <f>SUM(D4:D105)</f>
        <v>13714</v>
      </c>
      <c r="E107" s="155">
        <f>SUM(E4:E106)</f>
        <v>1459797</v>
      </c>
      <c r="F107" s="103">
        <f>SUM(F4:F106)</f>
        <v>1</v>
      </c>
      <c r="G107" s="104">
        <f>SUM(G4:G106)</f>
        <v>1470898</v>
      </c>
      <c r="H107" s="105">
        <f>SUM(H4:H105)</f>
        <v>1117920</v>
      </c>
      <c r="I107" s="105">
        <f>SUM(I4:I105)</f>
        <v>352979</v>
      </c>
      <c r="J107" s="63">
        <f t="shared" si="8"/>
        <v>1</v>
      </c>
      <c r="P107">
        <v>1446635.415</v>
      </c>
    </row>
    <row r="108" spans="1:17" ht="12.75" customHeight="1" thickTop="1" thickBot="1" x14ac:dyDescent="0.3">
      <c r="G108" s="106">
        <f>B110-G107</f>
        <v>1</v>
      </c>
    </row>
    <row r="109" spans="1:17" ht="14.4" thickTop="1" thickBot="1" x14ac:dyDescent="0.3"/>
    <row r="110" spans="1:17" ht="13.8" thickTop="1" x14ac:dyDescent="0.25">
      <c r="A110" s="24" t="s">
        <v>109</v>
      </c>
      <c r="B110" s="154">
        <f>B115+B116</f>
        <v>1470899</v>
      </c>
      <c r="C110" s="25"/>
      <c r="D110" s="115"/>
      <c r="E110" s="23"/>
      <c r="F110" s="107"/>
      <c r="G110" s="57"/>
      <c r="I110" s="62"/>
      <c r="J110"/>
    </row>
    <row r="111" spans="1:17" x14ac:dyDescent="0.25">
      <c r="A111" s="26" t="s">
        <v>110</v>
      </c>
      <c r="B111" s="27">
        <f>C107</f>
        <v>142890.51500000001</v>
      </c>
      <c r="C111" s="28"/>
      <c r="D111" s="116"/>
      <c r="E111" s="29"/>
      <c r="F111" s="42"/>
      <c r="G111" s="58"/>
      <c r="H111" s="66"/>
    </row>
    <row r="112" spans="1:17" x14ac:dyDescent="0.25">
      <c r="A112" s="108" t="s">
        <v>111</v>
      </c>
      <c r="B112" s="109">
        <f>B110/B111</f>
        <v>10.293888296224559</v>
      </c>
      <c r="C112" s="30"/>
      <c r="D112" s="117"/>
      <c r="E112" s="29"/>
      <c r="F112" s="42"/>
      <c r="G112" s="58"/>
      <c r="H112" s="66"/>
    </row>
    <row r="113" spans="1:10" x14ac:dyDescent="0.25">
      <c r="A113" s="26"/>
      <c r="B113" s="31"/>
      <c r="C113" s="30"/>
      <c r="D113" s="117"/>
      <c r="E113" s="29"/>
      <c r="F113" s="42"/>
      <c r="G113" s="58"/>
      <c r="H113" s="66"/>
    </row>
    <row r="114" spans="1:10" ht="26.4" x14ac:dyDescent="0.25">
      <c r="A114" s="32" t="s">
        <v>126</v>
      </c>
      <c r="B114" s="207">
        <f>ROUND(352979/C116,0)</f>
        <v>1470899</v>
      </c>
      <c r="C114" s="153" t="s">
        <v>145</v>
      </c>
      <c r="D114" s="118" t="s">
        <v>127</v>
      </c>
      <c r="E114" s="157" t="s">
        <v>141</v>
      </c>
      <c r="F114" s="43"/>
      <c r="G114" s="57"/>
      <c r="J114" s="161"/>
    </row>
    <row r="115" spans="1:10" x14ac:dyDescent="0.25">
      <c r="A115" s="26" t="s">
        <v>112</v>
      </c>
      <c r="B115" s="33">
        <f>ROUND(B114*C115,0)</f>
        <v>1117920</v>
      </c>
      <c r="C115" s="34">
        <f>(0.25*D115)+(0.75*E115)</f>
        <v>0.76002499999999995</v>
      </c>
      <c r="D115" s="158">
        <v>0.75860000000000005</v>
      </c>
      <c r="E115" s="203">
        <v>0.76049999999999995</v>
      </c>
      <c r="F115" s="44"/>
      <c r="G115" s="57"/>
      <c r="H115" s="67"/>
      <c r="J115" s="160"/>
    </row>
    <row r="116" spans="1:10" ht="13.8" thickBot="1" x14ac:dyDescent="0.3">
      <c r="A116" s="35" t="s">
        <v>125</v>
      </c>
      <c r="B116" s="206">
        <v>352979</v>
      </c>
      <c r="C116" s="37">
        <f>100%-C115</f>
        <v>0.23997500000000005</v>
      </c>
      <c r="D116" s="159">
        <f>1-D115</f>
        <v>0.24139999999999995</v>
      </c>
      <c r="E116" s="204">
        <f>1-E115</f>
        <v>0.23950000000000005</v>
      </c>
      <c r="F116" s="44"/>
      <c r="G116" s="57"/>
      <c r="H116" s="65"/>
      <c r="I116" s="65"/>
      <c r="J116" s="10"/>
    </row>
    <row r="117" spans="1:10" ht="14.4" thickTop="1" thickBot="1" x14ac:dyDescent="0.3">
      <c r="A117" s="7"/>
      <c r="B117" s="38"/>
      <c r="C117" s="39"/>
      <c r="D117" s="119"/>
      <c r="E117" s="40"/>
      <c r="F117" s="40"/>
      <c r="G117" s="57"/>
      <c r="H117" s="54"/>
      <c r="J117" s="10"/>
    </row>
    <row r="118" spans="1:10" ht="13.8" thickTop="1" x14ac:dyDescent="0.25">
      <c r="A118" s="11" t="s">
        <v>105</v>
      </c>
      <c r="B118" s="12"/>
      <c r="C118" s="12"/>
      <c r="D118" s="120"/>
      <c r="E118" s="45"/>
      <c r="F118" s="45"/>
      <c r="G118" s="57"/>
      <c r="H118" s="54"/>
      <c r="I118" s="55"/>
    </row>
    <row r="119" spans="1:10" x14ac:dyDescent="0.25">
      <c r="A119" s="13"/>
      <c r="B119" s="14"/>
      <c r="C119" s="15" t="s">
        <v>51</v>
      </c>
      <c r="D119" s="121" t="s">
        <v>88</v>
      </c>
      <c r="E119" s="46"/>
      <c r="F119" s="46"/>
      <c r="G119" s="57"/>
      <c r="H119" s="65"/>
      <c r="I119" s="55"/>
    </row>
    <row r="120" spans="1:10" x14ac:dyDescent="0.25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5">
      <c r="A121" s="13" t="s">
        <v>107</v>
      </c>
      <c r="B121" s="14"/>
      <c r="C121" s="205">
        <v>9.4E-2</v>
      </c>
      <c r="D121" s="205">
        <v>0.27700000000000002</v>
      </c>
      <c r="E121" s="48"/>
      <c r="F121" s="48"/>
      <c r="I121" s="55"/>
    </row>
    <row r="122" spans="1:10" x14ac:dyDescent="0.25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8" thickBot="1" x14ac:dyDescent="0.3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8" thickTop="1" x14ac:dyDescent="0.25"/>
    <row r="126" spans="1:10" x14ac:dyDescent="0.25">
      <c r="G126" s="60"/>
      <c r="H126" s="55"/>
    </row>
    <row r="127" spans="1:10" x14ac:dyDescent="0.25">
      <c r="G127" s="60"/>
      <c r="H127" s="55"/>
    </row>
    <row r="128" spans="1:10" x14ac:dyDescent="0.25">
      <c r="G128" s="60"/>
      <c r="H128" s="55"/>
    </row>
    <row r="129" spans="1:9" x14ac:dyDescent="0.25">
      <c r="G129" s="60"/>
      <c r="H129" s="55"/>
    </row>
    <row r="130" spans="1:9" x14ac:dyDescent="0.25">
      <c r="A130" s="4"/>
      <c r="B130" s="4"/>
      <c r="C130"/>
      <c r="D130" s="122"/>
      <c r="E130"/>
      <c r="F130"/>
      <c r="G130" s="60"/>
      <c r="H130" s="55"/>
      <c r="I130" s="56"/>
    </row>
    <row r="131" spans="1:9" x14ac:dyDescent="0.25">
      <c r="A131" s="4"/>
      <c r="B131" s="4"/>
      <c r="C131"/>
      <c r="D131" s="122"/>
      <c r="E131"/>
      <c r="F131"/>
      <c r="G131" s="60"/>
      <c r="H131" s="55"/>
      <c r="I131" s="56"/>
    </row>
    <row r="132" spans="1:9" x14ac:dyDescent="0.25">
      <c r="A132" s="4"/>
      <c r="B132" s="4"/>
      <c r="C132"/>
      <c r="D132" s="122"/>
      <c r="E132"/>
      <c r="F132"/>
      <c r="G132" s="60"/>
      <c r="H132" s="55"/>
      <c r="I132" s="56"/>
    </row>
    <row r="133" spans="1:9" x14ac:dyDescent="0.25">
      <c r="A133" s="4"/>
      <c r="B133" s="4"/>
      <c r="C133"/>
      <c r="D133" s="122"/>
      <c r="E133"/>
      <c r="F133"/>
      <c r="G133" s="60"/>
      <c r="H133" s="55"/>
      <c r="I133" s="56"/>
    </row>
    <row r="134" spans="1:9" x14ac:dyDescent="0.25">
      <c r="A134" s="4"/>
      <c r="B134" s="4"/>
      <c r="C134"/>
      <c r="D134" s="122"/>
      <c r="E134"/>
      <c r="F134"/>
      <c r="I134" s="56"/>
    </row>
    <row r="135" spans="1:9" x14ac:dyDescent="0.25">
      <c r="A135" s="4"/>
      <c r="B135" s="4"/>
      <c r="C135"/>
      <c r="D135" s="122"/>
      <c r="E135"/>
      <c r="F135"/>
      <c r="I135" s="56"/>
    </row>
    <row r="136" spans="1:9" x14ac:dyDescent="0.25">
      <c r="A136" s="4"/>
      <c r="B136" s="4"/>
      <c r="C136"/>
      <c r="D136" s="122"/>
      <c r="E136"/>
      <c r="F136"/>
      <c r="I136" s="56"/>
    </row>
    <row r="137" spans="1:9" x14ac:dyDescent="0.25">
      <c r="A137" s="4"/>
      <c r="B137" s="4"/>
      <c r="C137"/>
      <c r="D137" s="122"/>
      <c r="E137"/>
      <c r="F137"/>
      <c r="I137" s="56"/>
    </row>
    <row r="139" spans="1:9" x14ac:dyDescent="0.25">
      <c r="G139" s="60"/>
      <c r="H139" s="55"/>
    </row>
    <row r="140" spans="1:9" x14ac:dyDescent="0.25">
      <c r="G140" s="60"/>
      <c r="H140" s="55"/>
    </row>
    <row r="141" spans="1:9" x14ac:dyDescent="0.25">
      <c r="G141" s="60"/>
      <c r="H141" s="55"/>
    </row>
    <row r="142" spans="1:9" x14ac:dyDescent="0.25">
      <c r="G142" s="60"/>
      <c r="H142" s="55"/>
    </row>
    <row r="143" spans="1:9" x14ac:dyDescent="0.25">
      <c r="B143" s="4"/>
      <c r="C143"/>
      <c r="D143" s="122"/>
      <c r="E143"/>
      <c r="F143"/>
      <c r="G143" s="60"/>
      <c r="H143" s="55"/>
      <c r="I143" s="56"/>
    </row>
    <row r="144" spans="1:9" x14ac:dyDescent="0.25">
      <c r="B144" s="4"/>
      <c r="C144"/>
      <c r="D144" s="122"/>
      <c r="E144"/>
      <c r="F144"/>
      <c r="G144" s="60"/>
      <c r="H144" s="55"/>
      <c r="I144" s="56"/>
    </row>
    <row r="145" spans="2:9" x14ac:dyDescent="0.25">
      <c r="B145" s="4"/>
      <c r="C145"/>
      <c r="D145" s="122"/>
      <c r="E145"/>
      <c r="F145"/>
      <c r="G145" s="60"/>
      <c r="H145" s="55"/>
      <c r="I145" s="56"/>
    </row>
    <row r="146" spans="2:9" x14ac:dyDescent="0.25">
      <c r="B146" s="4"/>
      <c r="C146"/>
      <c r="D146" s="122"/>
      <c r="E146"/>
      <c r="F146"/>
      <c r="G146" s="60"/>
      <c r="H146" s="55"/>
      <c r="I146" s="56"/>
    </row>
    <row r="147" spans="2:9" x14ac:dyDescent="0.25">
      <c r="B147" s="4"/>
      <c r="C147"/>
      <c r="D147" s="122"/>
      <c r="E147"/>
      <c r="F147"/>
      <c r="G147" s="60"/>
      <c r="H147" s="55"/>
      <c r="I147" s="56"/>
    </row>
    <row r="148" spans="2:9" x14ac:dyDescent="0.25">
      <c r="B148" s="4"/>
      <c r="C148"/>
      <c r="D148" s="122"/>
      <c r="E148"/>
      <c r="F148"/>
      <c r="I148" s="56"/>
    </row>
    <row r="149" spans="2:9" x14ac:dyDescent="0.25">
      <c r="B149" s="4"/>
      <c r="C149"/>
      <c r="D149" s="122"/>
      <c r="E149"/>
      <c r="F149"/>
      <c r="I149" s="56"/>
    </row>
    <row r="150" spans="2:9" x14ac:dyDescent="0.25">
      <c r="B150" s="4"/>
      <c r="C150"/>
      <c r="D150" s="122"/>
      <c r="E150"/>
      <c r="F150"/>
      <c r="I150" s="56"/>
    </row>
    <row r="151" spans="2:9" x14ac:dyDescent="0.25">
      <c r="B151" s="4"/>
      <c r="C151"/>
      <c r="D151" s="122"/>
      <c r="E151"/>
      <c r="F151"/>
      <c r="I151" s="56"/>
    </row>
  </sheetData>
  <mergeCells count="1">
    <mergeCell ref="A2:G2"/>
  </mergeCells>
  <phoneticPr fontId="4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workbookViewId="0">
      <selection activeCell="A11" sqref="A11:XFD11"/>
    </sheetView>
  </sheetViews>
  <sheetFormatPr defaultColWidth="9.109375" defaultRowHeight="13.2" x14ac:dyDescent="0.25"/>
  <cols>
    <col min="1" max="1" width="10.5546875" style="51" customWidth="1"/>
    <col min="2" max="2" width="17.6640625" style="51" customWidth="1"/>
    <col min="3" max="3" width="13.33203125" style="51" customWidth="1"/>
    <col min="4" max="4" width="15.33203125" style="75" customWidth="1"/>
    <col min="5" max="5" width="16.6640625" style="75" customWidth="1"/>
    <col min="6" max="6" width="16.6640625" style="75" hidden="1" customWidth="1"/>
    <col min="7" max="7" width="13.5546875" style="51" customWidth="1"/>
    <col min="8" max="8" width="12" style="51" customWidth="1"/>
    <col min="9" max="9" width="11.33203125" style="51" hidden="1" customWidth="1"/>
    <col min="10" max="10" width="14.6640625" style="75" customWidth="1"/>
    <col min="11" max="12" width="9.109375" style="51"/>
    <col min="13" max="13" width="13.5546875" style="51" hidden="1" customWidth="1"/>
    <col min="14" max="14" width="0" style="51" hidden="1" customWidth="1"/>
    <col min="15" max="16384" width="9.109375" style="51"/>
  </cols>
  <sheetData>
    <row r="1" spans="1:14" s="70" customFormat="1" ht="12" x14ac:dyDescent="0.25">
      <c r="A1" s="123" t="s">
        <v>159</v>
      </c>
      <c r="B1" s="124"/>
      <c r="C1" s="124"/>
      <c r="D1" s="125"/>
      <c r="E1" s="124"/>
      <c r="F1" s="126"/>
      <c r="G1" s="124"/>
      <c r="H1" s="124"/>
      <c r="I1" s="124"/>
      <c r="J1" s="124"/>
      <c r="K1" s="127"/>
    </row>
    <row r="2" spans="1:14" s="7" customFormat="1" ht="12" x14ac:dyDescent="0.25">
      <c r="A2" s="128"/>
      <c r="B2" s="78"/>
      <c r="C2" s="78"/>
      <c r="D2" s="71"/>
      <c r="E2" s="78"/>
      <c r="F2" s="72"/>
      <c r="G2" s="78"/>
      <c r="H2" s="78"/>
      <c r="I2" s="78"/>
      <c r="J2" s="78"/>
      <c r="K2" s="129"/>
    </row>
    <row r="3" spans="1:14" s="7" customFormat="1" ht="12" x14ac:dyDescent="0.25">
      <c r="A3" s="130" t="s">
        <v>114</v>
      </c>
      <c r="B3" s="78"/>
      <c r="C3" s="78"/>
      <c r="D3" s="72"/>
      <c r="E3" s="78"/>
      <c r="F3" s="72"/>
      <c r="G3" s="78"/>
      <c r="H3" s="78"/>
      <c r="I3" s="78"/>
      <c r="J3" s="78"/>
      <c r="K3" s="129"/>
    </row>
    <row r="4" spans="1:14" s="7" customFormat="1" ht="12" x14ac:dyDescent="0.25">
      <c r="A4" s="128"/>
      <c r="B4" s="78"/>
      <c r="C4" s="78"/>
      <c r="D4" s="72"/>
      <c r="E4" s="77"/>
      <c r="F4" s="72"/>
      <c r="G4" s="78"/>
      <c r="H4" s="78"/>
      <c r="I4" s="78"/>
      <c r="J4" s="74"/>
      <c r="K4" s="129"/>
    </row>
    <row r="5" spans="1:14" s="7" customFormat="1" ht="12" x14ac:dyDescent="0.25">
      <c r="A5" s="131" t="s">
        <v>115</v>
      </c>
      <c r="B5" s="78"/>
      <c r="C5" s="78"/>
      <c r="D5" s="72"/>
      <c r="E5" s="77"/>
      <c r="F5" s="72"/>
      <c r="G5" s="78"/>
      <c r="H5" s="78"/>
      <c r="I5" s="78"/>
      <c r="J5" s="74"/>
      <c r="K5" s="129"/>
    </row>
    <row r="6" spans="1:14" s="7" customFormat="1" ht="12" x14ac:dyDescent="0.25">
      <c r="A6" s="128" t="s">
        <v>116</v>
      </c>
      <c r="B6" s="78"/>
      <c r="C6" s="78"/>
      <c r="D6" s="72"/>
      <c r="E6" s="77"/>
      <c r="F6" s="72"/>
      <c r="G6" s="78"/>
      <c r="H6" s="78"/>
      <c r="I6" s="78"/>
      <c r="J6" s="74"/>
      <c r="K6" s="129"/>
    </row>
    <row r="7" spans="1:14" s="7" customFormat="1" ht="12" x14ac:dyDescent="0.25">
      <c r="A7" s="128" t="s">
        <v>160</v>
      </c>
      <c r="B7" s="78"/>
      <c r="C7" s="78"/>
      <c r="D7" s="72"/>
      <c r="E7" s="77"/>
      <c r="F7" s="72"/>
      <c r="G7" s="78"/>
      <c r="H7" s="78"/>
      <c r="I7" s="78"/>
      <c r="J7" s="74"/>
      <c r="K7" s="129"/>
    </row>
    <row r="8" spans="1:14" s="7" customFormat="1" ht="12" x14ac:dyDescent="0.25">
      <c r="A8" s="128" t="s">
        <v>161</v>
      </c>
      <c r="B8" s="78"/>
      <c r="C8" s="78"/>
      <c r="D8" s="72"/>
      <c r="E8" s="77"/>
      <c r="F8" s="72"/>
      <c r="G8" s="78"/>
      <c r="H8" s="78"/>
      <c r="I8" s="78"/>
      <c r="J8" s="74"/>
      <c r="K8" s="129"/>
    </row>
    <row r="9" spans="1:14" s="7" customFormat="1" ht="12" x14ac:dyDescent="0.25">
      <c r="A9" s="128"/>
      <c r="B9" s="78"/>
      <c r="C9" s="78"/>
      <c r="D9" s="72"/>
      <c r="E9" s="77"/>
      <c r="F9" s="72"/>
      <c r="G9" s="78"/>
      <c r="H9" s="78"/>
      <c r="I9" s="78"/>
      <c r="J9" s="74"/>
      <c r="K9" s="129"/>
    </row>
    <row r="10" spans="1:14" s="7" customFormat="1" ht="12" x14ac:dyDescent="0.25">
      <c r="A10" s="132"/>
      <c r="B10" s="78"/>
      <c r="C10" s="78"/>
      <c r="D10" s="72"/>
      <c r="E10" s="77"/>
      <c r="F10" s="72"/>
      <c r="G10" s="78"/>
      <c r="H10" s="78"/>
      <c r="I10" s="78"/>
      <c r="J10" s="74"/>
      <c r="K10" s="129"/>
    </row>
    <row r="11" spans="1:14" s="7" customFormat="1" ht="12" x14ac:dyDescent="0.25">
      <c r="A11" s="132"/>
      <c r="B11" s="78"/>
      <c r="C11" s="162" t="s">
        <v>51</v>
      </c>
      <c r="D11" s="162" t="s">
        <v>88</v>
      </c>
      <c r="E11" s="78"/>
      <c r="F11" s="72"/>
      <c r="G11" s="78"/>
      <c r="H11" s="78"/>
      <c r="I11" s="78"/>
      <c r="J11" s="74"/>
      <c r="K11" s="129"/>
    </row>
    <row r="12" spans="1:14" s="7" customFormat="1" ht="12" x14ac:dyDescent="0.25">
      <c r="A12" s="133" t="s">
        <v>106</v>
      </c>
      <c r="B12" s="78"/>
      <c r="C12" s="196">
        <v>126</v>
      </c>
      <c r="D12" s="197">
        <v>49</v>
      </c>
      <c r="E12" s="78" t="s">
        <v>117</v>
      </c>
      <c r="F12" s="72"/>
      <c r="G12" s="78"/>
      <c r="H12" s="78"/>
      <c r="I12" s="78"/>
      <c r="J12" s="74"/>
      <c r="K12" s="129"/>
    </row>
    <row r="13" spans="1:14" s="7" customFormat="1" ht="12" x14ac:dyDescent="0.25">
      <c r="A13" s="132" t="s">
        <v>107</v>
      </c>
      <c r="B13" s="78"/>
      <c r="C13" s="163">
        <v>9.4E-2</v>
      </c>
      <c r="D13" s="164">
        <v>0.27900000000000003</v>
      </c>
      <c r="E13" s="78" t="s">
        <v>148</v>
      </c>
      <c r="F13" s="72"/>
      <c r="G13" s="78"/>
      <c r="H13" s="78"/>
      <c r="I13" s="78"/>
      <c r="J13" s="74"/>
      <c r="K13" s="129"/>
    </row>
    <row r="14" spans="1:14" s="7" customFormat="1" ht="12" x14ac:dyDescent="0.25">
      <c r="A14" s="132" t="s">
        <v>108</v>
      </c>
      <c r="B14" s="78"/>
      <c r="C14" s="73">
        <f>C12*C13</f>
        <v>11.843999999999999</v>
      </c>
      <c r="D14" s="73">
        <f>D12*D13</f>
        <v>13.671000000000001</v>
      </c>
      <c r="E14" s="78"/>
      <c r="F14" s="72"/>
      <c r="G14" s="78"/>
      <c r="H14" s="78"/>
      <c r="I14" s="78"/>
      <c r="J14" s="74"/>
      <c r="K14" s="129"/>
    </row>
    <row r="15" spans="1:14" s="7" customFormat="1" ht="12" x14ac:dyDescent="0.25">
      <c r="A15" s="132" t="s">
        <v>118</v>
      </c>
      <c r="B15" s="78"/>
      <c r="C15" s="74">
        <f>C12-C14</f>
        <v>114.15600000000001</v>
      </c>
      <c r="D15" s="74">
        <f>D12-D14</f>
        <v>35.329000000000001</v>
      </c>
      <c r="E15" s="78"/>
      <c r="F15" s="72"/>
      <c r="G15" s="78"/>
      <c r="H15" s="78"/>
      <c r="I15" s="78"/>
      <c r="J15" s="74"/>
      <c r="K15" s="129"/>
    </row>
    <row r="16" spans="1:14" s="7" customFormat="1" ht="11.4" x14ac:dyDescent="0.2">
      <c r="A16" s="128"/>
      <c r="B16" s="78"/>
      <c r="C16" s="78"/>
      <c r="D16" s="78"/>
      <c r="E16" s="78"/>
      <c r="F16" s="72"/>
      <c r="G16" s="78"/>
      <c r="H16" s="78"/>
      <c r="I16" s="78"/>
      <c r="J16" s="74"/>
      <c r="K16" s="129"/>
      <c r="M16" s="7" t="s">
        <v>51</v>
      </c>
      <c r="N16" s="7">
        <v>672</v>
      </c>
    </row>
    <row r="17" spans="1:14" s="7" customFormat="1" ht="12" x14ac:dyDescent="0.25">
      <c r="A17" s="128" t="s">
        <v>119</v>
      </c>
      <c r="B17" s="78"/>
      <c r="C17" s="74"/>
      <c r="D17" s="77"/>
      <c r="E17" s="78"/>
      <c r="F17" s="72"/>
      <c r="G17" s="78"/>
      <c r="H17" s="78"/>
      <c r="I17" s="78"/>
      <c r="J17" s="74"/>
      <c r="K17" s="129"/>
      <c r="M17" s="7" t="s">
        <v>88</v>
      </c>
      <c r="N17" s="7">
        <v>381</v>
      </c>
    </row>
    <row r="18" spans="1:14" s="7" customFormat="1" ht="12" x14ac:dyDescent="0.25">
      <c r="A18" s="128"/>
      <c r="B18" s="78"/>
      <c r="C18" s="74"/>
      <c r="D18" s="77"/>
      <c r="E18" s="78"/>
      <c r="F18" s="72"/>
      <c r="G18" s="78"/>
      <c r="H18" s="78"/>
      <c r="I18" s="78"/>
      <c r="J18" s="74"/>
      <c r="K18" s="129"/>
    </row>
    <row r="19" spans="1:14" s="7" customFormat="1" ht="12" x14ac:dyDescent="0.25">
      <c r="A19" s="128" t="s">
        <v>158</v>
      </c>
      <c r="B19" s="78"/>
      <c r="C19" s="74"/>
      <c r="D19" s="77"/>
      <c r="E19" s="78"/>
      <c r="F19" s="72"/>
      <c r="G19" s="78"/>
      <c r="H19" s="78"/>
      <c r="I19" s="78"/>
      <c r="J19" s="74"/>
      <c r="K19" s="129"/>
    </row>
    <row r="20" spans="1:14" s="7" customFormat="1" ht="12" x14ac:dyDescent="0.25">
      <c r="A20" s="128"/>
      <c r="B20" s="78"/>
      <c r="C20" s="74"/>
      <c r="D20" s="77"/>
      <c r="E20" s="78"/>
      <c r="F20" s="72"/>
      <c r="G20" s="78"/>
      <c r="H20" s="78"/>
      <c r="I20" s="78"/>
      <c r="J20" s="74"/>
      <c r="K20" s="129"/>
    </row>
    <row r="21" spans="1:14" s="7" customFormat="1" ht="12" x14ac:dyDescent="0.25">
      <c r="A21" s="128" t="s">
        <v>120</v>
      </c>
      <c r="B21" s="78"/>
      <c r="C21" s="74"/>
      <c r="D21" s="77"/>
      <c r="E21" s="78"/>
      <c r="F21" s="72"/>
      <c r="G21" s="78"/>
      <c r="H21" s="78"/>
      <c r="I21" s="78"/>
      <c r="J21" s="74"/>
      <c r="K21" s="129"/>
    </row>
    <row r="22" spans="1:14" s="7" customFormat="1" ht="12" x14ac:dyDescent="0.25">
      <c r="A22" s="128"/>
      <c r="B22" s="78"/>
      <c r="C22" s="79" t="s">
        <v>121</v>
      </c>
      <c r="D22" s="72"/>
      <c r="E22" s="77"/>
      <c r="F22" s="72"/>
      <c r="G22" s="78"/>
      <c r="H22" s="78"/>
      <c r="I22" s="78"/>
      <c r="J22" s="74"/>
      <c r="K22" s="129"/>
    </row>
    <row r="23" spans="1:14" s="7" customFormat="1" ht="12" x14ac:dyDescent="0.25">
      <c r="A23" s="134" t="s">
        <v>122</v>
      </c>
      <c r="B23" s="147">
        <v>352979</v>
      </c>
      <c r="C23" s="78"/>
      <c r="D23" s="72"/>
      <c r="E23" s="77"/>
      <c r="F23" s="72"/>
      <c r="G23" s="78"/>
      <c r="H23" s="78"/>
      <c r="I23" s="78"/>
      <c r="J23" s="74"/>
      <c r="K23" s="129"/>
    </row>
    <row r="24" spans="1:14" s="7" customFormat="1" ht="12" x14ac:dyDescent="0.25">
      <c r="A24" s="128" t="s">
        <v>112</v>
      </c>
      <c r="B24" s="148">
        <f>+'Allocation 2017 Estimate'!B115</f>
        <v>1136855</v>
      </c>
      <c r="C24" s="168">
        <f>+'Allocation 2017 Estimate'!E115</f>
        <v>0.99819999999999998</v>
      </c>
      <c r="D24" s="72"/>
      <c r="E24" s="77"/>
      <c r="F24" s="72"/>
      <c r="G24" s="78"/>
      <c r="H24" s="78"/>
      <c r="I24" s="78"/>
      <c r="J24" s="74"/>
      <c r="K24" s="129"/>
      <c r="M24" s="170"/>
    </row>
    <row r="25" spans="1:14" s="7" customFormat="1" ht="12" x14ac:dyDescent="0.25">
      <c r="A25" s="128" t="s">
        <v>102</v>
      </c>
      <c r="B25" s="149">
        <f>SUM(B23:B24)</f>
        <v>1489834</v>
      </c>
      <c r="C25" s="169">
        <f>+'Allocation 2017 Estimate'!E116</f>
        <v>1.8000000000000238E-3</v>
      </c>
      <c r="D25" s="72"/>
      <c r="E25" s="135"/>
      <c r="F25" s="72"/>
      <c r="G25" s="78"/>
      <c r="H25" s="78"/>
      <c r="I25" s="78"/>
      <c r="J25" s="74"/>
      <c r="K25" s="129"/>
    </row>
    <row r="26" spans="1:14" s="7" customFormat="1" ht="12" x14ac:dyDescent="0.25">
      <c r="A26" s="128"/>
      <c r="B26" s="78"/>
      <c r="C26" s="78"/>
      <c r="D26" s="72"/>
      <c r="E26" s="135"/>
      <c r="F26" s="72"/>
      <c r="G26" s="78"/>
      <c r="H26" s="78"/>
      <c r="I26" s="78"/>
      <c r="J26" s="74"/>
      <c r="K26" s="129"/>
    </row>
    <row r="27" spans="1:14" x14ac:dyDescent="0.25">
      <c r="A27" s="136"/>
      <c r="B27" s="50"/>
      <c r="C27" s="50"/>
      <c r="D27" s="137"/>
      <c r="E27" s="1"/>
      <c r="F27" s="137"/>
      <c r="G27" s="50"/>
      <c r="H27" s="50"/>
      <c r="I27" s="50"/>
      <c r="J27" s="138"/>
      <c r="K27" s="139"/>
    </row>
    <row r="28" spans="1:14" s="7" customFormat="1" ht="12" x14ac:dyDescent="0.25">
      <c r="A28" s="140" t="s">
        <v>123</v>
      </c>
      <c r="B28" s="78"/>
      <c r="C28" s="78"/>
      <c r="D28" s="72"/>
      <c r="E28" s="77"/>
      <c r="F28" s="72"/>
      <c r="G28" s="78"/>
      <c r="H28" s="78"/>
      <c r="I28" s="78"/>
      <c r="J28" s="74"/>
      <c r="K28" s="129"/>
    </row>
    <row r="29" spans="1:14" x14ac:dyDescent="0.25">
      <c r="A29" s="140" t="s">
        <v>124</v>
      </c>
      <c r="B29" s="78"/>
      <c r="C29" s="50"/>
      <c r="D29" s="137"/>
      <c r="E29" s="1"/>
      <c r="F29" s="137"/>
      <c r="G29" s="50"/>
      <c r="H29" s="50"/>
      <c r="I29" s="50"/>
      <c r="J29" s="138"/>
      <c r="K29" s="139"/>
    </row>
    <row r="30" spans="1:14" x14ac:dyDescent="0.25">
      <c r="A30" s="136"/>
      <c r="B30" s="50"/>
      <c r="C30" s="50"/>
      <c r="D30" s="137"/>
      <c r="E30" s="1"/>
      <c r="F30" s="137"/>
      <c r="G30" s="50"/>
      <c r="H30" s="50"/>
      <c r="I30" s="50"/>
      <c r="J30" s="138"/>
      <c r="K30" s="139"/>
    </row>
    <row r="31" spans="1:14" s="7" customFormat="1" ht="12" x14ac:dyDescent="0.25">
      <c r="A31" s="140"/>
      <c r="B31" s="78"/>
      <c r="C31" s="78"/>
      <c r="D31" s="72"/>
      <c r="E31" s="77"/>
      <c r="F31" s="72"/>
      <c r="G31" s="78"/>
      <c r="H31" s="78"/>
      <c r="I31" s="78"/>
      <c r="J31" s="74"/>
      <c r="K31" s="129"/>
    </row>
    <row r="32" spans="1:14" x14ac:dyDescent="0.25">
      <c r="A32" s="140"/>
      <c r="B32" s="78"/>
      <c r="C32" s="50"/>
      <c r="D32" s="137"/>
      <c r="E32" s="1"/>
      <c r="F32" s="137"/>
      <c r="G32" s="50"/>
      <c r="H32" s="50"/>
      <c r="I32" s="50"/>
      <c r="J32" s="138"/>
      <c r="K32" s="139"/>
    </row>
    <row r="33" spans="1:11" ht="13.8" thickBot="1" x14ac:dyDescent="0.3">
      <c r="A33" s="141"/>
      <c r="B33" s="142"/>
      <c r="C33" s="142"/>
      <c r="D33" s="143"/>
      <c r="E33" s="144"/>
      <c r="F33" s="143"/>
      <c r="G33" s="142"/>
      <c r="H33" s="142"/>
      <c r="I33" s="142"/>
      <c r="J33" s="145"/>
      <c r="K33" s="146"/>
    </row>
    <row r="34" spans="1:11" x14ac:dyDescent="0.25">
      <c r="E34"/>
      <c r="J34" s="76"/>
    </row>
    <row r="35" spans="1:11" x14ac:dyDescent="0.25">
      <c r="E35"/>
      <c r="J35" s="76"/>
    </row>
    <row r="36" spans="1:11" x14ac:dyDescent="0.25">
      <c r="E36"/>
      <c r="J36" s="76"/>
    </row>
    <row r="37" spans="1:11" x14ac:dyDescent="0.25">
      <c r="E37"/>
      <c r="J37" s="76"/>
    </row>
    <row r="38" spans="1:11" x14ac:dyDescent="0.25">
      <c r="E38"/>
      <c r="J38" s="76"/>
    </row>
    <row r="39" spans="1:11" x14ac:dyDescent="0.25">
      <c r="E39"/>
      <c r="J39" s="76"/>
    </row>
  </sheetData>
  <phoneticPr fontId="4" type="noConversion"/>
  <pageMargins left="0.75" right="0.75" top="1" bottom="1" header="0.5" footer="0.5"/>
  <pageSetup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1"/>
  <sheetViews>
    <sheetView topLeftCell="A2" workbookViewId="0">
      <selection activeCell="E15" sqref="E15"/>
    </sheetView>
  </sheetViews>
  <sheetFormatPr defaultRowHeight="13.2" x14ac:dyDescent="0.25"/>
  <cols>
    <col min="1" max="1" width="8.5546875" customWidth="1"/>
    <col min="2" max="2" width="21.44140625" customWidth="1"/>
    <col min="3" max="3" width="15.44140625" style="3" customWidth="1"/>
    <col min="4" max="4" width="15.33203125" style="110" customWidth="1"/>
    <col min="5" max="5" width="16.44140625" style="4" customWidth="1"/>
    <col min="6" max="6" width="8.33203125" style="4" customWidth="1"/>
    <col min="7" max="7" width="14.5546875" style="59" customWidth="1"/>
    <col min="8" max="9" width="14.5546875" style="53" customWidth="1"/>
    <col min="10" max="10" width="10.33203125" style="62" customWidth="1"/>
    <col min="11" max="11" width="9.109375" hidden="1" customWidth="1"/>
    <col min="12" max="12" width="10" hidden="1" customWidth="1"/>
    <col min="13" max="14" width="9.109375" hidden="1" customWidth="1"/>
    <col min="15" max="15" width="0" hidden="1" customWidth="1"/>
    <col min="16" max="17" width="9.109375" hidden="1" customWidth="1"/>
    <col min="18" max="18" width="9.109375" customWidth="1"/>
  </cols>
  <sheetData>
    <row r="1" spans="1:17" ht="33" hidden="1" customHeight="1" thickBot="1" x14ac:dyDescent="0.3">
      <c r="G1" s="80"/>
      <c r="H1" s="81">
        <v>1.0076464000000001</v>
      </c>
    </row>
    <row r="2" spans="1:17" s="51" customFormat="1" ht="18" customHeight="1" x14ac:dyDescent="0.3">
      <c r="A2" s="225" t="s">
        <v>147</v>
      </c>
      <c r="B2" s="225"/>
      <c r="C2" s="225"/>
      <c r="D2" s="225"/>
      <c r="E2" s="225"/>
      <c r="F2" s="225"/>
      <c r="G2" s="225"/>
      <c r="H2" s="226"/>
      <c r="I2" s="226"/>
      <c r="J2" s="64"/>
      <c r="K2" s="50"/>
      <c r="L2" s="50"/>
      <c r="M2" s="50"/>
    </row>
    <row r="3" spans="1:17" s="7" customFormat="1" ht="63" customHeight="1" x14ac:dyDescent="0.25">
      <c r="A3" s="41" t="s">
        <v>1</v>
      </c>
      <c r="B3" s="41" t="s">
        <v>0</v>
      </c>
      <c r="C3" s="5" t="s">
        <v>150</v>
      </c>
      <c r="D3" s="167" t="s">
        <v>151</v>
      </c>
      <c r="E3" s="6" t="s">
        <v>152</v>
      </c>
      <c r="F3" s="6"/>
      <c r="G3" s="83" t="s">
        <v>113</v>
      </c>
      <c r="H3" s="52" t="s">
        <v>155</v>
      </c>
      <c r="I3" s="52" t="s">
        <v>156</v>
      </c>
      <c r="J3" s="61"/>
    </row>
    <row r="4" spans="1:17" x14ac:dyDescent="0.25">
      <c r="A4" s="84">
        <v>1</v>
      </c>
      <c r="B4" s="8" t="s">
        <v>2</v>
      </c>
      <c r="C4" s="194">
        <v>1482</v>
      </c>
      <c r="D4" s="111"/>
      <c r="E4" s="198">
        <v>22427</v>
      </c>
      <c r="F4" s="85"/>
      <c r="G4" s="59">
        <f t="shared" ref="G4:G67" si="0">ROUND(E4*$H$1,0)</f>
        <v>22598</v>
      </c>
      <c r="H4" s="53">
        <f>ROUND(G4*$C$115,0)</f>
        <v>17221</v>
      </c>
      <c r="I4" s="53">
        <f>ROUND(G4*$C$116,0)</f>
        <v>5377</v>
      </c>
      <c r="J4" s="62">
        <f>G4/$G$107</f>
        <v>1.5232145637592488E-2</v>
      </c>
      <c r="K4" s="10"/>
      <c r="M4" s="10"/>
      <c r="P4">
        <v>22274</v>
      </c>
      <c r="Q4" s="10">
        <f>G4-P4</f>
        <v>324</v>
      </c>
    </row>
    <row r="5" spans="1:17" x14ac:dyDescent="0.25">
      <c r="A5" s="84">
        <v>2</v>
      </c>
      <c r="B5" s="9" t="s">
        <v>3</v>
      </c>
      <c r="C5" s="194">
        <v>382</v>
      </c>
      <c r="D5" s="111"/>
      <c r="E5" s="198">
        <v>6160</v>
      </c>
      <c r="F5" s="85"/>
      <c r="G5" s="59">
        <f t="shared" si="0"/>
        <v>6207</v>
      </c>
      <c r="H5" s="53">
        <f t="shared" ref="H5:H68" si="1">ROUND(G5*$C$115,0)</f>
        <v>4730</v>
      </c>
      <c r="I5" s="53">
        <f t="shared" ref="I5:I68" si="2">ROUND(G5*$C$116,0)</f>
        <v>1477</v>
      </c>
      <c r="J5" s="62">
        <f t="shared" ref="J5:J68" si="3">G5/$G$107</f>
        <v>4.1838183897927508E-3</v>
      </c>
      <c r="K5" s="10"/>
      <c r="P5">
        <v>6104</v>
      </c>
      <c r="Q5" s="10">
        <f t="shared" ref="Q5:Q68" si="4">G5-P5</f>
        <v>103</v>
      </c>
    </row>
    <row r="6" spans="1:17" x14ac:dyDescent="0.25">
      <c r="A6" s="84">
        <v>3</v>
      </c>
      <c r="B6" s="9" t="s">
        <v>4</v>
      </c>
      <c r="C6" s="194">
        <v>113</v>
      </c>
      <c r="D6" s="111"/>
      <c r="E6" s="198">
        <v>2127</v>
      </c>
      <c r="F6" s="85"/>
      <c r="G6" s="59">
        <f t="shared" si="0"/>
        <v>2143</v>
      </c>
      <c r="H6" s="53">
        <f t="shared" si="1"/>
        <v>1633</v>
      </c>
      <c r="I6" s="53">
        <f t="shared" si="2"/>
        <v>510</v>
      </c>
      <c r="J6" s="62">
        <f t="shared" si="3"/>
        <v>1.4444857111850916E-3</v>
      </c>
      <c r="K6" s="10"/>
      <c r="P6">
        <v>1976</v>
      </c>
      <c r="Q6" s="10">
        <f t="shared" si="4"/>
        <v>167</v>
      </c>
    </row>
    <row r="7" spans="1:17" x14ac:dyDescent="0.25">
      <c r="A7" s="84">
        <v>4</v>
      </c>
      <c r="B7" s="9" t="s">
        <v>5</v>
      </c>
      <c r="C7" s="194">
        <v>231</v>
      </c>
      <c r="D7" s="111"/>
      <c r="E7" s="198">
        <v>4949</v>
      </c>
      <c r="F7" s="85"/>
      <c r="G7" s="59">
        <f t="shared" si="0"/>
        <v>4987</v>
      </c>
      <c r="H7" s="53">
        <f t="shared" si="1"/>
        <v>3800</v>
      </c>
      <c r="I7" s="53">
        <f t="shared" si="2"/>
        <v>1187</v>
      </c>
      <c r="J7" s="62">
        <f t="shared" si="3"/>
        <v>3.3614793474941915E-3</v>
      </c>
      <c r="K7" s="10"/>
      <c r="P7">
        <v>4128</v>
      </c>
      <c r="Q7" s="10">
        <f t="shared" si="4"/>
        <v>859</v>
      </c>
    </row>
    <row r="8" spans="1:17" x14ac:dyDescent="0.25">
      <c r="A8" s="84">
        <v>5</v>
      </c>
      <c r="B8" s="9" t="s">
        <v>6</v>
      </c>
      <c r="C8" s="194">
        <v>307</v>
      </c>
      <c r="D8" s="111"/>
      <c r="E8" s="198">
        <v>5531</v>
      </c>
      <c r="F8" s="85"/>
      <c r="G8" s="59">
        <f t="shared" si="0"/>
        <v>5573</v>
      </c>
      <c r="H8" s="53">
        <f t="shared" si="1"/>
        <v>4247</v>
      </c>
      <c r="I8" s="53">
        <f t="shared" si="2"/>
        <v>1326</v>
      </c>
      <c r="J8" s="62">
        <f t="shared" si="3"/>
        <v>3.7564717071556304E-3</v>
      </c>
      <c r="K8" s="10"/>
      <c r="P8">
        <v>5126</v>
      </c>
      <c r="Q8" s="10">
        <f t="shared" si="4"/>
        <v>447</v>
      </c>
    </row>
    <row r="9" spans="1:17" x14ac:dyDescent="0.25">
      <c r="A9" s="84">
        <v>6</v>
      </c>
      <c r="B9" s="9" t="s">
        <v>7</v>
      </c>
      <c r="C9" s="194">
        <v>201</v>
      </c>
      <c r="D9" s="111"/>
      <c r="E9" s="198">
        <v>3881</v>
      </c>
      <c r="F9" s="85"/>
      <c r="G9" s="59">
        <f t="shared" si="0"/>
        <v>3911</v>
      </c>
      <c r="H9" s="53">
        <f t="shared" si="1"/>
        <v>2980</v>
      </c>
      <c r="I9" s="53">
        <f t="shared" si="2"/>
        <v>931</v>
      </c>
      <c r="J9" s="62">
        <f t="shared" si="3"/>
        <v>2.6362032741226757E-3</v>
      </c>
      <c r="K9" s="10"/>
      <c r="P9">
        <v>3796</v>
      </c>
      <c r="Q9" s="10">
        <f t="shared" si="4"/>
        <v>115</v>
      </c>
    </row>
    <row r="10" spans="1:17" x14ac:dyDescent="0.25">
      <c r="A10" s="84">
        <v>7</v>
      </c>
      <c r="B10" s="9" t="s">
        <v>8</v>
      </c>
      <c r="C10" s="194">
        <v>474</v>
      </c>
      <c r="D10" s="111"/>
      <c r="E10" s="198">
        <v>8200</v>
      </c>
      <c r="F10" s="85"/>
      <c r="G10" s="59">
        <f t="shared" si="0"/>
        <v>8263</v>
      </c>
      <c r="H10" s="53">
        <f t="shared" si="1"/>
        <v>6297</v>
      </c>
      <c r="I10" s="53">
        <f t="shared" si="2"/>
        <v>1966</v>
      </c>
      <c r="J10" s="62">
        <f t="shared" si="3"/>
        <v>5.5696618905844205E-3</v>
      </c>
      <c r="K10" s="10"/>
      <c r="P10">
        <v>8061</v>
      </c>
      <c r="Q10" s="10">
        <f t="shared" si="4"/>
        <v>202</v>
      </c>
    </row>
    <row r="11" spans="1:17" x14ac:dyDescent="0.25">
      <c r="A11" s="84">
        <v>8</v>
      </c>
      <c r="B11" s="9" t="s">
        <v>9</v>
      </c>
      <c r="C11" s="194">
        <v>223</v>
      </c>
      <c r="D11" s="111"/>
      <c r="E11" s="198">
        <v>3614</v>
      </c>
      <c r="F11" s="85"/>
      <c r="G11" s="59">
        <f t="shared" si="0"/>
        <v>3642</v>
      </c>
      <c r="H11" s="53">
        <f t="shared" si="1"/>
        <v>2775</v>
      </c>
      <c r="I11" s="53">
        <f t="shared" si="2"/>
        <v>867</v>
      </c>
      <c r="J11" s="62">
        <f t="shared" si="3"/>
        <v>2.4548842557797963E-3</v>
      </c>
      <c r="K11" s="10"/>
      <c r="P11">
        <v>4109</v>
      </c>
      <c r="Q11" s="10">
        <f t="shared" si="4"/>
        <v>-467</v>
      </c>
    </row>
    <row r="12" spans="1:17" x14ac:dyDescent="0.25">
      <c r="A12" s="84">
        <v>9</v>
      </c>
      <c r="B12" s="9" t="s">
        <v>10</v>
      </c>
      <c r="C12" s="194">
        <v>391</v>
      </c>
      <c r="D12" s="111"/>
      <c r="E12" s="198">
        <v>6627</v>
      </c>
      <c r="F12" s="85"/>
      <c r="G12" s="59">
        <f t="shared" si="0"/>
        <v>6678</v>
      </c>
      <c r="H12" s="53">
        <f t="shared" si="1"/>
        <v>5089</v>
      </c>
      <c r="I12" s="53">
        <f t="shared" si="2"/>
        <v>1589</v>
      </c>
      <c r="J12" s="62">
        <f t="shared" si="3"/>
        <v>4.5012951839916203E-3</v>
      </c>
      <c r="K12" s="10"/>
      <c r="P12">
        <v>7337</v>
      </c>
      <c r="Q12" s="10">
        <f t="shared" si="4"/>
        <v>-659</v>
      </c>
    </row>
    <row r="13" spans="1:17" x14ac:dyDescent="0.25">
      <c r="A13" s="84">
        <v>10</v>
      </c>
      <c r="B13" s="9" t="s">
        <v>11</v>
      </c>
      <c r="C13" s="194">
        <v>984</v>
      </c>
      <c r="D13" s="111"/>
      <c r="E13" s="198">
        <v>16706</v>
      </c>
      <c r="F13" s="85"/>
      <c r="G13" s="59">
        <f t="shared" si="0"/>
        <v>16834</v>
      </c>
      <c r="H13" s="53">
        <f t="shared" si="1"/>
        <v>12829</v>
      </c>
      <c r="I13" s="53">
        <f t="shared" si="2"/>
        <v>4005</v>
      </c>
      <c r="J13" s="62">
        <f t="shared" si="3"/>
        <v>1.1346930686929459E-2</v>
      </c>
      <c r="K13" s="10"/>
      <c r="P13">
        <v>17726</v>
      </c>
      <c r="Q13" s="10">
        <f t="shared" si="4"/>
        <v>-892</v>
      </c>
    </row>
    <row r="14" spans="1:17" x14ac:dyDescent="0.25">
      <c r="A14" s="84">
        <v>11</v>
      </c>
      <c r="B14" s="9" t="s">
        <v>12</v>
      </c>
      <c r="C14" s="194">
        <v>1907</v>
      </c>
      <c r="D14" s="111"/>
      <c r="E14" s="198">
        <v>39821</v>
      </c>
      <c r="F14" s="85"/>
      <c r="G14" s="59">
        <f t="shared" si="0"/>
        <v>40125</v>
      </c>
      <c r="H14" s="53">
        <f t="shared" si="1"/>
        <v>30578</v>
      </c>
      <c r="I14" s="53">
        <f t="shared" si="2"/>
        <v>9547</v>
      </c>
      <c r="J14" s="62">
        <f t="shared" si="3"/>
        <v>2.7046191862483342E-2</v>
      </c>
      <c r="K14" s="10"/>
      <c r="P14">
        <v>40098</v>
      </c>
      <c r="Q14" s="10">
        <f t="shared" si="4"/>
        <v>27</v>
      </c>
    </row>
    <row r="15" spans="1:17" x14ac:dyDescent="0.25">
      <c r="A15" s="84">
        <v>12</v>
      </c>
      <c r="B15" s="9" t="s">
        <v>13</v>
      </c>
      <c r="C15" s="194">
        <v>814</v>
      </c>
      <c r="D15" s="111"/>
      <c r="E15" s="198">
        <v>16258</v>
      </c>
      <c r="F15" s="85"/>
      <c r="G15" s="59">
        <f t="shared" si="0"/>
        <v>16382</v>
      </c>
      <c r="H15" s="53">
        <f t="shared" si="1"/>
        <v>12484</v>
      </c>
      <c r="I15" s="53">
        <f t="shared" si="2"/>
        <v>3898</v>
      </c>
      <c r="J15" s="62">
        <f t="shared" si="3"/>
        <v>1.1042260812241798E-2</v>
      </c>
      <c r="K15" s="10"/>
      <c r="P15">
        <v>16111</v>
      </c>
      <c r="Q15" s="10">
        <f t="shared" si="4"/>
        <v>271</v>
      </c>
    </row>
    <row r="16" spans="1:17" x14ac:dyDescent="0.25">
      <c r="A16" s="84">
        <v>13</v>
      </c>
      <c r="B16" s="9" t="s">
        <v>14</v>
      </c>
      <c r="C16" s="194">
        <v>1787</v>
      </c>
      <c r="D16" s="111"/>
      <c r="E16" s="198">
        <v>29541</v>
      </c>
      <c r="F16" s="85"/>
      <c r="G16" s="59">
        <f t="shared" si="0"/>
        <v>29767</v>
      </c>
      <c r="H16" s="53">
        <f t="shared" si="1"/>
        <v>22685</v>
      </c>
      <c r="I16" s="53">
        <f t="shared" si="2"/>
        <v>7082</v>
      </c>
      <c r="J16" s="62">
        <f t="shared" si="3"/>
        <v>2.0064398583689511E-2</v>
      </c>
      <c r="K16" s="10"/>
      <c r="P16">
        <v>28525</v>
      </c>
      <c r="Q16" s="10">
        <f t="shared" si="4"/>
        <v>1242</v>
      </c>
    </row>
    <row r="17" spans="1:17" x14ac:dyDescent="0.25">
      <c r="A17" s="84">
        <v>14</v>
      </c>
      <c r="B17" s="9" t="s">
        <v>15</v>
      </c>
      <c r="C17" s="194">
        <v>875</v>
      </c>
      <c r="D17" s="111"/>
      <c r="E17" s="198">
        <v>14656</v>
      </c>
      <c r="F17" s="85"/>
      <c r="G17" s="59">
        <f t="shared" si="0"/>
        <v>14768</v>
      </c>
      <c r="H17" s="53">
        <f t="shared" si="1"/>
        <v>11254</v>
      </c>
      <c r="I17" s="53">
        <f t="shared" si="2"/>
        <v>3514</v>
      </c>
      <c r="J17" s="62">
        <f t="shared" si="3"/>
        <v>9.9543467021845234E-3</v>
      </c>
      <c r="K17" s="10"/>
      <c r="P17">
        <v>14448</v>
      </c>
      <c r="Q17" s="10">
        <f t="shared" si="4"/>
        <v>320</v>
      </c>
    </row>
    <row r="18" spans="1:17" x14ac:dyDescent="0.25">
      <c r="A18" s="84">
        <v>15</v>
      </c>
      <c r="B18" s="9" t="s">
        <v>16</v>
      </c>
      <c r="C18" s="194">
        <v>69</v>
      </c>
      <c r="D18" s="111"/>
      <c r="E18" s="198">
        <v>1239</v>
      </c>
      <c r="F18" s="85"/>
      <c r="G18" s="59">
        <f t="shared" si="0"/>
        <v>1248</v>
      </c>
      <c r="H18" s="53">
        <f t="shared" si="1"/>
        <v>951</v>
      </c>
      <c r="I18" s="53">
        <f t="shared" si="2"/>
        <v>297</v>
      </c>
      <c r="J18" s="62">
        <f t="shared" si="3"/>
        <v>8.4121239736770616E-4</v>
      </c>
      <c r="K18" s="10"/>
      <c r="P18">
        <v>1174</v>
      </c>
      <c r="Q18" s="10">
        <f t="shared" si="4"/>
        <v>74</v>
      </c>
    </row>
    <row r="19" spans="1:17" x14ac:dyDescent="0.25">
      <c r="A19" s="84">
        <v>16</v>
      </c>
      <c r="B19" s="9" t="s">
        <v>17</v>
      </c>
      <c r="C19" s="194">
        <v>348</v>
      </c>
      <c r="D19" s="111"/>
      <c r="E19" s="198">
        <v>9354</v>
      </c>
      <c r="F19" s="85"/>
      <c r="G19" s="59">
        <f t="shared" si="0"/>
        <v>9426</v>
      </c>
      <c r="H19" s="53">
        <f t="shared" si="1"/>
        <v>7183</v>
      </c>
      <c r="I19" s="53">
        <f t="shared" si="2"/>
        <v>2243</v>
      </c>
      <c r="J19" s="62">
        <f t="shared" si="3"/>
        <v>6.353580174349358E-3</v>
      </c>
      <c r="K19" s="10"/>
      <c r="P19">
        <v>9274</v>
      </c>
      <c r="Q19" s="10">
        <f t="shared" si="4"/>
        <v>152</v>
      </c>
    </row>
    <row r="20" spans="1:17" x14ac:dyDescent="0.25">
      <c r="A20" s="84">
        <v>17</v>
      </c>
      <c r="B20" s="9" t="s">
        <v>18</v>
      </c>
      <c r="C20" s="194">
        <v>218</v>
      </c>
      <c r="D20" s="111"/>
      <c r="E20" s="198">
        <v>3758</v>
      </c>
      <c r="F20" s="85"/>
      <c r="G20" s="59">
        <f t="shared" si="0"/>
        <v>3787</v>
      </c>
      <c r="H20" s="53">
        <f t="shared" si="1"/>
        <v>2886</v>
      </c>
      <c r="I20" s="53">
        <f t="shared" si="2"/>
        <v>901</v>
      </c>
      <c r="J20" s="62">
        <f t="shared" si="3"/>
        <v>2.552621273102166E-3</v>
      </c>
      <c r="K20" s="10"/>
      <c r="P20">
        <v>3874</v>
      </c>
      <c r="Q20" s="10">
        <f t="shared" si="4"/>
        <v>-87</v>
      </c>
    </row>
    <row r="21" spans="1:17" x14ac:dyDescent="0.25">
      <c r="A21" s="84">
        <v>18</v>
      </c>
      <c r="B21" s="9" t="s">
        <v>19</v>
      </c>
      <c r="C21" s="194">
        <v>1596</v>
      </c>
      <c r="D21" s="111"/>
      <c r="E21" s="198">
        <v>24058</v>
      </c>
      <c r="F21" s="85"/>
      <c r="G21" s="59">
        <f t="shared" si="0"/>
        <v>24242</v>
      </c>
      <c r="H21" s="53">
        <f>ROUND(G21*$C$115,0)</f>
        <v>18474</v>
      </c>
      <c r="I21" s="53">
        <f t="shared" si="2"/>
        <v>5768</v>
      </c>
      <c r="J21" s="62">
        <f t="shared" si="3"/>
        <v>1.6340281199509563E-2</v>
      </c>
      <c r="K21" s="10"/>
      <c r="P21">
        <v>24280</v>
      </c>
      <c r="Q21" s="10">
        <f t="shared" si="4"/>
        <v>-38</v>
      </c>
    </row>
    <row r="22" spans="1:17" x14ac:dyDescent="0.25">
      <c r="A22" s="84">
        <v>19</v>
      </c>
      <c r="B22" s="9" t="s">
        <v>20</v>
      </c>
      <c r="C22" s="194">
        <v>674</v>
      </c>
      <c r="D22" s="111"/>
      <c r="E22" s="198">
        <v>9174</v>
      </c>
      <c r="F22" s="85"/>
      <c r="G22" s="59">
        <f t="shared" si="0"/>
        <v>9244</v>
      </c>
      <c r="H22" s="53">
        <f t="shared" si="1"/>
        <v>7045</v>
      </c>
      <c r="I22" s="53">
        <f t="shared" si="2"/>
        <v>2199</v>
      </c>
      <c r="J22" s="62">
        <f t="shared" si="3"/>
        <v>6.2309033663999012E-3</v>
      </c>
      <c r="K22" s="10"/>
      <c r="P22">
        <v>9254</v>
      </c>
      <c r="Q22" s="10">
        <f t="shared" si="4"/>
        <v>-10</v>
      </c>
    </row>
    <row r="23" spans="1:17" x14ac:dyDescent="0.25">
      <c r="A23" s="84">
        <v>20</v>
      </c>
      <c r="B23" s="9" t="s">
        <v>21</v>
      </c>
      <c r="C23" s="194">
        <v>298</v>
      </c>
      <c r="D23" s="111"/>
      <c r="E23" s="198">
        <v>5579</v>
      </c>
      <c r="F23" s="85"/>
      <c r="G23" s="59">
        <f t="shared" si="0"/>
        <v>5622</v>
      </c>
      <c r="H23" s="53">
        <f t="shared" si="1"/>
        <v>4284</v>
      </c>
      <c r="I23" s="53">
        <f t="shared" si="2"/>
        <v>1338</v>
      </c>
      <c r="J23" s="62">
        <f t="shared" si="3"/>
        <v>3.7895000785266382E-3</v>
      </c>
      <c r="K23" s="10"/>
      <c r="P23">
        <v>5909</v>
      </c>
      <c r="Q23" s="10">
        <f t="shared" si="4"/>
        <v>-287</v>
      </c>
    </row>
    <row r="24" spans="1:17" x14ac:dyDescent="0.25">
      <c r="A24" s="84">
        <v>21</v>
      </c>
      <c r="B24" s="9" t="s">
        <v>22</v>
      </c>
      <c r="C24" s="194">
        <v>120</v>
      </c>
      <c r="D24" s="111"/>
      <c r="E24" s="198">
        <v>2088</v>
      </c>
      <c r="F24" s="85"/>
      <c r="G24" s="59">
        <f t="shared" si="0"/>
        <v>2104</v>
      </c>
      <c r="H24" s="53">
        <f t="shared" si="1"/>
        <v>1603</v>
      </c>
      <c r="I24" s="53">
        <f t="shared" si="2"/>
        <v>501</v>
      </c>
      <c r="J24" s="62">
        <f t="shared" si="3"/>
        <v>1.4181978237673509E-3</v>
      </c>
      <c r="K24" s="10"/>
      <c r="P24">
        <v>2172</v>
      </c>
      <c r="Q24" s="10">
        <f t="shared" si="4"/>
        <v>-68</v>
      </c>
    </row>
    <row r="25" spans="1:17" x14ac:dyDescent="0.25">
      <c r="A25" s="84">
        <v>22</v>
      </c>
      <c r="B25" s="9" t="s">
        <v>23</v>
      </c>
      <c r="C25" s="194">
        <v>109</v>
      </c>
      <c r="D25" s="111"/>
      <c r="E25" s="198">
        <v>1859</v>
      </c>
      <c r="F25" s="85"/>
      <c r="G25" s="59">
        <f t="shared" si="0"/>
        <v>1873</v>
      </c>
      <c r="H25" s="53">
        <f t="shared" si="1"/>
        <v>1427</v>
      </c>
      <c r="I25" s="53">
        <f t="shared" si="2"/>
        <v>446</v>
      </c>
      <c r="J25" s="62">
        <f t="shared" si="3"/>
        <v>1.2624926444468861E-3</v>
      </c>
      <c r="K25" s="10"/>
      <c r="P25">
        <v>1927</v>
      </c>
      <c r="Q25" s="10">
        <f t="shared" si="4"/>
        <v>-54</v>
      </c>
    </row>
    <row r="26" spans="1:17" x14ac:dyDescent="0.25">
      <c r="A26" s="84">
        <v>23</v>
      </c>
      <c r="B26" s="9" t="s">
        <v>24</v>
      </c>
      <c r="C26" s="194">
        <v>807</v>
      </c>
      <c r="D26" s="111"/>
      <c r="E26" s="198">
        <v>16659</v>
      </c>
      <c r="F26" s="85"/>
      <c r="G26" s="59">
        <f t="shared" si="0"/>
        <v>16786</v>
      </c>
      <c r="H26" s="53">
        <f t="shared" si="1"/>
        <v>12792</v>
      </c>
      <c r="I26" s="53">
        <f t="shared" si="2"/>
        <v>3994</v>
      </c>
      <c r="J26" s="62">
        <f t="shared" si="3"/>
        <v>1.1314576363953778E-2</v>
      </c>
      <c r="K26" s="10"/>
      <c r="P26">
        <v>16923</v>
      </c>
      <c r="Q26" s="10">
        <f t="shared" si="4"/>
        <v>-137</v>
      </c>
    </row>
    <row r="27" spans="1:17" x14ac:dyDescent="0.25">
      <c r="A27" s="84">
        <v>24</v>
      </c>
      <c r="B27" s="9" t="s">
        <v>25</v>
      </c>
      <c r="C27" s="194">
        <v>663</v>
      </c>
      <c r="D27" s="111"/>
      <c r="E27" s="198">
        <v>11728</v>
      </c>
      <c r="F27" s="85"/>
      <c r="G27" s="59">
        <f t="shared" si="0"/>
        <v>11818</v>
      </c>
      <c r="H27" s="53">
        <f t="shared" si="1"/>
        <v>9006</v>
      </c>
      <c r="I27" s="53">
        <f t="shared" si="2"/>
        <v>2812</v>
      </c>
      <c r="J27" s="62">
        <f t="shared" si="3"/>
        <v>7.9659039359707955E-3</v>
      </c>
      <c r="K27" s="10"/>
      <c r="P27">
        <v>12345</v>
      </c>
      <c r="Q27" s="10">
        <f t="shared" si="4"/>
        <v>-527</v>
      </c>
    </row>
    <row r="28" spans="1:17" x14ac:dyDescent="0.25">
      <c r="A28" s="84">
        <v>25</v>
      </c>
      <c r="B28" s="9" t="s">
        <v>26</v>
      </c>
      <c r="C28" s="194">
        <v>772</v>
      </c>
      <c r="D28" s="111"/>
      <c r="E28" s="198">
        <v>12101</v>
      </c>
      <c r="F28" s="85"/>
      <c r="G28" s="59">
        <f t="shared" si="0"/>
        <v>12194</v>
      </c>
      <c r="H28" s="53">
        <f t="shared" si="1"/>
        <v>9293</v>
      </c>
      <c r="I28" s="53">
        <f t="shared" si="2"/>
        <v>2901</v>
      </c>
      <c r="J28" s="62">
        <f t="shared" si="3"/>
        <v>8.219346132613629E-3</v>
      </c>
      <c r="K28" s="10"/>
      <c r="P28">
        <v>12120</v>
      </c>
      <c r="Q28" s="10">
        <f t="shared" si="4"/>
        <v>74</v>
      </c>
    </row>
    <row r="29" spans="1:17" x14ac:dyDescent="0.25">
      <c r="A29" s="84">
        <v>26</v>
      </c>
      <c r="B29" s="9" t="s">
        <v>27</v>
      </c>
      <c r="C29" s="194">
        <v>2534</v>
      </c>
      <c r="D29" s="111"/>
      <c r="E29" s="198">
        <v>43796</v>
      </c>
      <c r="F29" s="85"/>
      <c r="G29" s="59">
        <f t="shared" si="0"/>
        <v>44131</v>
      </c>
      <c r="H29" s="53">
        <f t="shared" si="1"/>
        <v>33631</v>
      </c>
      <c r="I29" s="53">
        <f t="shared" si="2"/>
        <v>10500</v>
      </c>
      <c r="J29" s="62">
        <f t="shared" si="3"/>
        <v>2.9746429734162052E-2</v>
      </c>
      <c r="K29" s="10"/>
      <c r="P29">
        <v>42964</v>
      </c>
      <c r="Q29" s="10">
        <f t="shared" si="4"/>
        <v>1167</v>
      </c>
    </row>
    <row r="30" spans="1:17" x14ac:dyDescent="0.25">
      <c r="A30" s="84">
        <v>27</v>
      </c>
      <c r="B30" s="9" t="s">
        <v>28</v>
      </c>
      <c r="C30" s="194">
        <v>167</v>
      </c>
      <c r="D30" s="111"/>
      <c r="E30" s="198">
        <v>2136</v>
      </c>
      <c r="F30" s="85"/>
      <c r="G30" s="59">
        <f t="shared" si="0"/>
        <v>2152</v>
      </c>
      <c r="H30" s="53">
        <f t="shared" si="1"/>
        <v>1640</v>
      </c>
      <c r="I30" s="53">
        <f t="shared" si="2"/>
        <v>512</v>
      </c>
      <c r="J30" s="62">
        <f>G30/$G$107</f>
        <v>1.4505521467430319E-3</v>
      </c>
      <c r="K30" s="10"/>
      <c r="P30">
        <v>2250</v>
      </c>
      <c r="Q30" s="10">
        <f t="shared" si="4"/>
        <v>-98</v>
      </c>
    </row>
    <row r="31" spans="1:17" x14ac:dyDescent="0.25">
      <c r="A31" s="84">
        <v>28</v>
      </c>
      <c r="B31" s="9" t="s">
        <v>29</v>
      </c>
      <c r="C31" s="194">
        <v>249</v>
      </c>
      <c r="D31" s="111"/>
      <c r="E31" s="198">
        <v>6027</v>
      </c>
      <c r="F31" s="85"/>
      <c r="G31" s="59">
        <f t="shared" si="0"/>
        <v>6073</v>
      </c>
      <c r="H31" s="53">
        <f t="shared" si="1"/>
        <v>4628</v>
      </c>
      <c r="I31" s="53">
        <f>ROUND(G31*$C$116,0)</f>
        <v>1445</v>
      </c>
      <c r="J31" s="62">
        <f t="shared" si="3"/>
        <v>4.093495904818974E-3</v>
      </c>
      <c r="K31" s="10"/>
      <c r="P31">
        <v>5644</v>
      </c>
      <c r="Q31" s="10">
        <f t="shared" si="4"/>
        <v>429</v>
      </c>
    </row>
    <row r="32" spans="1:17" x14ac:dyDescent="0.25">
      <c r="A32" s="84">
        <v>29</v>
      </c>
      <c r="B32" s="9" t="s">
        <v>30</v>
      </c>
      <c r="C32" s="194">
        <v>1772</v>
      </c>
      <c r="D32" s="111"/>
      <c r="E32" s="198">
        <v>27538</v>
      </c>
      <c r="F32" s="85"/>
      <c r="G32" s="59">
        <f t="shared" si="0"/>
        <v>27749</v>
      </c>
      <c r="H32" s="53">
        <f t="shared" si="1"/>
        <v>21147</v>
      </c>
      <c r="I32" s="53">
        <f t="shared" si="2"/>
        <v>6602</v>
      </c>
      <c r="J32" s="62">
        <f t="shared" si="3"/>
        <v>1.8704168921920256E-2</v>
      </c>
      <c r="K32" s="10"/>
      <c r="P32">
        <v>27870</v>
      </c>
      <c r="Q32" s="10">
        <f t="shared" si="4"/>
        <v>-121</v>
      </c>
    </row>
    <row r="33" spans="1:17" x14ac:dyDescent="0.25">
      <c r="A33" s="84">
        <v>30</v>
      </c>
      <c r="B33" s="9" t="s">
        <v>31</v>
      </c>
      <c r="C33" s="194">
        <v>358</v>
      </c>
      <c r="D33" s="111"/>
      <c r="E33" s="198">
        <v>6398</v>
      </c>
      <c r="F33" s="85"/>
      <c r="G33" s="59">
        <f t="shared" si="0"/>
        <v>6447</v>
      </c>
      <c r="H33" s="53">
        <f t="shared" si="1"/>
        <v>4913</v>
      </c>
      <c r="I33" s="53">
        <f t="shared" si="2"/>
        <v>1534</v>
      </c>
      <c r="J33" s="62">
        <f t="shared" si="3"/>
        <v>4.3455900046711557E-3</v>
      </c>
      <c r="K33" s="10"/>
      <c r="P33">
        <v>6906</v>
      </c>
      <c r="Q33" s="10">
        <f t="shared" si="4"/>
        <v>-459</v>
      </c>
    </row>
    <row r="34" spans="1:17" x14ac:dyDescent="0.25">
      <c r="A34" s="84">
        <v>31</v>
      </c>
      <c r="B34" s="9" t="s">
        <v>32</v>
      </c>
      <c r="C34" s="194">
        <v>713</v>
      </c>
      <c r="D34" s="111"/>
      <c r="E34" s="198">
        <v>10622</v>
      </c>
      <c r="F34" s="85"/>
      <c r="G34" s="59">
        <f t="shared" si="0"/>
        <v>10703</v>
      </c>
      <c r="H34" s="53">
        <f t="shared" si="1"/>
        <v>8156</v>
      </c>
      <c r="I34" s="53">
        <f t="shared" si="2"/>
        <v>2547</v>
      </c>
      <c r="J34" s="62">
        <f t="shared" si="3"/>
        <v>7.2143399751815381E-3</v>
      </c>
      <c r="K34" s="10"/>
      <c r="P34">
        <v>10809</v>
      </c>
      <c r="Q34" s="10">
        <f t="shared" si="4"/>
        <v>-106</v>
      </c>
    </row>
    <row r="35" spans="1:17" x14ac:dyDescent="0.25">
      <c r="A35" s="84">
        <v>32</v>
      </c>
      <c r="B35" s="9" t="s">
        <v>33</v>
      </c>
      <c r="C35" s="194">
        <v>3126</v>
      </c>
      <c r="D35" s="111"/>
      <c r="E35" s="198">
        <v>40096</v>
      </c>
      <c r="F35" s="85"/>
      <c r="G35" s="59">
        <f t="shared" si="0"/>
        <v>40403</v>
      </c>
      <c r="H35" s="53">
        <f t="shared" si="1"/>
        <v>30790</v>
      </c>
      <c r="I35" s="53">
        <f t="shared" si="2"/>
        <v>9613</v>
      </c>
      <c r="J35" s="62">
        <f t="shared" si="3"/>
        <v>2.723357731638416E-2</v>
      </c>
      <c r="K35" s="10"/>
      <c r="P35">
        <v>39677</v>
      </c>
      <c r="Q35" s="10">
        <f t="shared" si="4"/>
        <v>726</v>
      </c>
    </row>
    <row r="36" spans="1:17" x14ac:dyDescent="0.25">
      <c r="A36" s="84">
        <v>33</v>
      </c>
      <c r="B36" s="9" t="s">
        <v>34</v>
      </c>
      <c r="C36" s="194">
        <v>743</v>
      </c>
      <c r="D36" s="111"/>
      <c r="E36" s="198">
        <v>10289</v>
      </c>
      <c r="F36" s="85"/>
      <c r="G36" s="59">
        <f t="shared" si="0"/>
        <v>10368</v>
      </c>
      <c r="H36" s="53">
        <f t="shared" si="1"/>
        <v>7901</v>
      </c>
      <c r="I36" s="53">
        <f t="shared" si="2"/>
        <v>2467</v>
      </c>
      <c r="J36" s="62">
        <f t="shared" si="3"/>
        <v>6.988533762747098E-3</v>
      </c>
      <c r="K36" s="10"/>
      <c r="P36">
        <v>10301</v>
      </c>
      <c r="Q36" s="10">
        <f t="shared" si="4"/>
        <v>67</v>
      </c>
    </row>
    <row r="37" spans="1:17" x14ac:dyDescent="0.25">
      <c r="A37" s="84">
        <v>34</v>
      </c>
      <c r="B37" s="9" t="s">
        <v>35</v>
      </c>
      <c r="C37" s="194">
        <v>3354</v>
      </c>
      <c r="D37" s="111"/>
      <c r="E37" s="198">
        <v>52235</v>
      </c>
      <c r="F37" s="85"/>
      <c r="G37" s="59">
        <f t="shared" si="0"/>
        <v>52634</v>
      </c>
      <c r="H37" s="53">
        <f t="shared" si="1"/>
        <v>40111</v>
      </c>
      <c r="I37" s="53">
        <f t="shared" si="2"/>
        <v>12523</v>
      </c>
      <c r="J37" s="62">
        <f t="shared" si="3"/>
        <v>3.5477863239624881E-2</v>
      </c>
      <c r="K37" s="10"/>
      <c r="P37">
        <v>51249</v>
      </c>
      <c r="Q37" s="10">
        <f t="shared" si="4"/>
        <v>1385</v>
      </c>
    </row>
    <row r="38" spans="1:17" x14ac:dyDescent="0.25">
      <c r="A38" s="84">
        <v>35</v>
      </c>
      <c r="B38" s="9" t="s">
        <v>36</v>
      </c>
      <c r="C38" s="194">
        <v>666</v>
      </c>
      <c r="D38" s="111"/>
      <c r="E38" s="198">
        <v>10450</v>
      </c>
      <c r="F38" s="85"/>
      <c r="G38" s="59">
        <f t="shared" si="0"/>
        <v>10530</v>
      </c>
      <c r="H38" s="53">
        <f>ROUND(G38*$C$115,0)</f>
        <v>8025</v>
      </c>
      <c r="I38" s="53">
        <f t="shared" si="2"/>
        <v>2505</v>
      </c>
      <c r="J38" s="62">
        <f t="shared" si="3"/>
        <v>7.0977296027900207E-3</v>
      </c>
      <c r="K38" s="10"/>
      <c r="P38">
        <v>9704</v>
      </c>
      <c r="Q38" s="10">
        <f t="shared" si="4"/>
        <v>826</v>
      </c>
    </row>
    <row r="39" spans="1:17" x14ac:dyDescent="0.25">
      <c r="A39" s="84">
        <v>36</v>
      </c>
      <c r="B39" s="9" t="s">
        <v>37</v>
      </c>
      <c r="C39" s="194">
        <v>1595</v>
      </c>
      <c r="D39" s="111"/>
      <c r="E39" s="198">
        <v>28711</v>
      </c>
      <c r="F39" s="85"/>
      <c r="G39" s="59">
        <f t="shared" si="0"/>
        <v>28931</v>
      </c>
      <c r="H39" s="53">
        <f t="shared" si="1"/>
        <v>22048</v>
      </c>
      <c r="I39" s="53">
        <f t="shared" si="2"/>
        <v>6883</v>
      </c>
      <c r="J39" s="62">
        <f t="shared" si="3"/>
        <v>1.95008941251964E-2</v>
      </c>
      <c r="K39" s="10"/>
      <c r="P39">
        <v>29993</v>
      </c>
      <c r="Q39" s="10">
        <f t="shared" si="4"/>
        <v>-1062</v>
      </c>
    </row>
    <row r="40" spans="1:17" x14ac:dyDescent="0.25">
      <c r="A40" s="84">
        <v>37</v>
      </c>
      <c r="B40" s="9" t="s">
        <v>38</v>
      </c>
      <c r="C40" s="194">
        <v>108</v>
      </c>
      <c r="D40" s="111"/>
      <c r="E40" s="198">
        <v>1878</v>
      </c>
      <c r="F40" s="85"/>
      <c r="G40" s="59">
        <f t="shared" si="0"/>
        <v>1892</v>
      </c>
      <c r="H40" s="53">
        <f t="shared" si="1"/>
        <v>1442</v>
      </c>
      <c r="I40" s="53">
        <f t="shared" si="2"/>
        <v>450</v>
      </c>
      <c r="J40" s="62">
        <f t="shared" si="3"/>
        <v>1.275299563958093E-3</v>
      </c>
      <c r="K40" s="10"/>
      <c r="P40">
        <v>1790</v>
      </c>
      <c r="Q40" s="10">
        <f t="shared" si="4"/>
        <v>102</v>
      </c>
    </row>
    <row r="41" spans="1:17" x14ac:dyDescent="0.25">
      <c r="A41" s="84">
        <v>38</v>
      </c>
      <c r="B41" s="9" t="s">
        <v>39</v>
      </c>
      <c r="C41" s="194">
        <v>161</v>
      </c>
      <c r="D41" s="111"/>
      <c r="E41" s="198">
        <v>2117</v>
      </c>
      <c r="F41" s="85"/>
      <c r="G41" s="59">
        <f t="shared" si="0"/>
        <v>2133</v>
      </c>
      <c r="H41" s="53">
        <f t="shared" si="1"/>
        <v>1626</v>
      </c>
      <c r="I41" s="53">
        <f t="shared" si="2"/>
        <v>507</v>
      </c>
      <c r="J41" s="62">
        <f t="shared" si="3"/>
        <v>1.4377452272318248E-3</v>
      </c>
      <c r="K41" s="10"/>
      <c r="P41">
        <v>2084</v>
      </c>
      <c r="Q41" s="10">
        <f t="shared" si="4"/>
        <v>49</v>
      </c>
    </row>
    <row r="42" spans="1:17" x14ac:dyDescent="0.25">
      <c r="A42" s="84">
        <v>39</v>
      </c>
      <c r="B42" s="9" t="s">
        <v>40</v>
      </c>
      <c r="C42" s="194">
        <v>497</v>
      </c>
      <c r="D42" s="111"/>
      <c r="E42" s="198">
        <v>9640</v>
      </c>
      <c r="F42" s="85"/>
      <c r="G42" s="59">
        <f t="shared" si="0"/>
        <v>9714</v>
      </c>
      <c r="H42" s="53">
        <f t="shared" si="1"/>
        <v>7403</v>
      </c>
      <c r="I42" s="53">
        <f t="shared" si="2"/>
        <v>2311</v>
      </c>
      <c r="J42" s="62">
        <f t="shared" si="3"/>
        <v>6.5477061122034439E-3</v>
      </c>
      <c r="K42" s="10"/>
      <c r="P42">
        <v>9880</v>
      </c>
      <c r="Q42" s="10">
        <f t="shared" si="4"/>
        <v>-166</v>
      </c>
    </row>
    <row r="43" spans="1:17" x14ac:dyDescent="0.25">
      <c r="A43" s="84">
        <v>40</v>
      </c>
      <c r="B43" s="9" t="s">
        <v>41</v>
      </c>
      <c r="C43" s="194">
        <v>208</v>
      </c>
      <c r="D43" s="111"/>
      <c r="E43" s="198">
        <v>4072</v>
      </c>
      <c r="F43" s="85"/>
      <c r="G43" s="59">
        <f t="shared" si="0"/>
        <v>4103</v>
      </c>
      <c r="H43" s="53">
        <f t="shared" si="1"/>
        <v>3127</v>
      </c>
      <c r="I43" s="53">
        <f t="shared" si="2"/>
        <v>976</v>
      </c>
      <c r="J43" s="62">
        <f t="shared" si="3"/>
        <v>2.7656205660253996E-3</v>
      </c>
      <c r="K43" s="10"/>
      <c r="P43">
        <v>3903</v>
      </c>
      <c r="Q43" s="10">
        <f t="shared" si="4"/>
        <v>200</v>
      </c>
    </row>
    <row r="44" spans="1:17" x14ac:dyDescent="0.25">
      <c r="A44" s="84">
        <v>41</v>
      </c>
      <c r="B44" s="9" t="s">
        <v>42</v>
      </c>
      <c r="C44" s="194">
        <v>4224</v>
      </c>
      <c r="D44" s="111"/>
      <c r="E44" s="198">
        <v>54295</v>
      </c>
      <c r="F44" s="85"/>
      <c r="G44" s="59">
        <f t="shared" si="0"/>
        <v>54710</v>
      </c>
      <c r="H44" s="53">
        <f t="shared" si="1"/>
        <v>41693</v>
      </c>
      <c r="I44" s="53">
        <f t="shared" si="2"/>
        <v>13017</v>
      </c>
      <c r="J44" s="62">
        <f t="shared" si="3"/>
        <v>3.687718770832308E-2</v>
      </c>
      <c r="K44" s="10"/>
      <c r="P44">
        <v>53480</v>
      </c>
      <c r="Q44" s="10">
        <f t="shared" si="4"/>
        <v>1230</v>
      </c>
    </row>
    <row r="45" spans="1:17" x14ac:dyDescent="0.25">
      <c r="A45" s="84">
        <v>42</v>
      </c>
      <c r="B45" s="9" t="s">
        <v>43</v>
      </c>
      <c r="C45" s="194">
        <v>673</v>
      </c>
      <c r="D45" s="111"/>
      <c r="E45" s="198">
        <v>9412</v>
      </c>
      <c r="F45" s="85"/>
      <c r="G45" s="59">
        <f t="shared" si="0"/>
        <v>9484</v>
      </c>
      <c r="H45" s="53">
        <f t="shared" si="1"/>
        <v>7228</v>
      </c>
      <c r="I45" s="53">
        <f>ROUND(G45*$C$116,0)</f>
        <v>2256</v>
      </c>
      <c r="J45" s="62">
        <f t="shared" si="3"/>
        <v>6.3926749812783061E-3</v>
      </c>
      <c r="K45" s="10"/>
      <c r="P45">
        <v>9841</v>
      </c>
      <c r="Q45" s="10">
        <f t="shared" si="4"/>
        <v>-357</v>
      </c>
    </row>
    <row r="46" spans="1:17" x14ac:dyDescent="0.25">
      <c r="A46" s="84">
        <v>43</v>
      </c>
      <c r="B46" s="9" t="s">
        <v>44</v>
      </c>
      <c r="C46" s="194">
        <v>810</v>
      </c>
      <c r="D46" s="111"/>
      <c r="E46" s="198">
        <v>19348</v>
      </c>
      <c r="F46" s="85"/>
      <c r="G46" s="59">
        <f t="shared" si="0"/>
        <v>19496</v>
      </c>
      <c r="H46" s="53">
        <f t="shared" si="1"/>
        <v>14857</v>
      </c>
      <c r="I46" s="53">
        <f t="shared" si="2"/>
        <v>4639</v>
      </c>
      <c r="J46" s="62">
        <f t="shared" si="3"/>
        <v>1.3141247515289103E-2</v>
      </c>
      <c r="K46" s="10"/>
      <c r="P46">
        <v>18616</v>
      </c>
      <c r="Q46" s="10">
        <f t="shared" si="4"/>
        <v>880</v>
      </c>
    </row>
    <row r="47" spans="1:17" x14ac:dyDescent="0.25">
      <c r="A47" s="84">
        <v>44</v>
      </c>
      <c r="B47" s="9" t="s">
        <v>45</v>
      </c>
      <c r="C47" s="194">
        <v>554</v>
      </c>
      <c r="D47" s="111"/>
      <c r="E47" s="198">
        <v>9583</v>
      </c>
      <c r="F47" s="85"/>
      <c r="G47" s="59">
        <f t="shared" si="0"/>
        <v>9656</v>
      </c>
      <c r="H47" s="53">
        <f t="shared" si="1"/>
        <v>7359</v>
      </c>
      <c r="I47" s="53">
        <f t="shared" si="2"/>
        <v>2297</v>
      </c>
      <c r="J47" s="62">
        <f t="shared" si="3"/>
        <v>6.5086113052744959E-3</v>
      </c>
      <c r="K47" s="10"/>
      <c r="P47">
        <v>9714</v>
      </c>
      <c r="Q47" s="10">
        <f t="shared" si="4"/>
        <v>-58</v>
      </c>
    </row>
    <row r="48" spans="1:17" x14ac:dyDescent="0.25">
      <c r="A48" s="84">
        <v>45</v>
      </c>
      <c r="B48" s="9" t="s">
        <v>46</v>
      </c>
      <c r="C48" s="194">
        <v>972</v>
      </c>
      <c r="D48" s="111"/>
      <c r="E48" s="198">
        <v>17135</v>
      </c>
      <c r="F48" s="85"/>
      <c r="G48" s="59">
        <f t="shared" si="0"/>
        <v>17266</v>
      </c>
      <c r="H48" s="53">
        <f t="shared" si="1"/>
        <v>13158</v>
      </c>
      <c r="I48" s="53">
        <f t="shared" si="2"/>
        <v>4108</v>
      </c>
      <c r="J48" s="62">
        <f t="shared" si="3"/>
        <v>1.163811959371059E-2</v>
      </c>
      <c r="K48" s="10"/>
      <c r="P48">
        <v>15710</v>
      </c>
      <c r="Q48" s="10">
        <f t="shared" si="4"/>
        <v>1556</v>
      </c>
    </row>
    <row r="49" spans="1:17" x14ac:dyDescent="0.25">
      <c r="A49" s="84">
        <v>46</v>
      </c>
      <c r="B49" s="9" t="s">
        <v>47</v>
      </c>
      <c r="C49" s="194">
        <v>210</v>
      </c>
      <c r="D49" s="111"/>
      <c r="E49" s="198">
        <v>3489</v>
      </c>
      <c r="F49" s="85"/>
      <c r="G49" s="59">
        <f t="shared" si="0"/>
        <v>3516</v>
      </c>
      <c r="H49" s="53">
        <f t="shared" si="1"/>
        <v>2679</v>
      </c>
      <c r="I49" s="53">
        <f t="shared" si="2"/>
        <v>837</v>
      </c>
      <c r="J49" s="62">
        <f t="shared" si="3"/>
        <v>2.3699541579686339E-3</v>
      </c>
      <c r="K49" s="10"/>
      <c r="P49">
        <v>3932</v>
      </c>
      <c r="Q49" s="10">
        <f t="shared" si="4"/>
        <v>-416</v>
      </c>
    </row>
    <row r="50" spans="1:17" x14ac:dyDescent="0.25">
      <c r="A50" s="84">
        <v>47</v>
      </c>
      <c r="B50" s="9" t="s">
        <v>48</v>
      </c>
      <c r="C50" s="194">
        <v>359</v>
      </c>
      <c r="D50" s="111"/>
      <c r="E50" s="198">
        <v>7352</v>
      </c>
      <c r="F50" s="85"/>
      <c r="G50" s="59">
        <f t="shared" si="0"/>
        <v>7408</v>
      </c>
      <c r="H50" s="53">
        <f t="shared" si="1"/>
        <v>5645</v>
      </c>
      <c r="I50" s="53">
        <f t="shared" si="2"/>
        <v>1763</v>
      </c>
      <c r="J50" s="62">
        <f t="shared" si="3"/>
        <v>4.9933505125801022E-3</v>
      </c>
      <c r="K50" s="10"/>
      <c r="P50">
        <v>7278</v>
      </c>
      <c r="Q50" s="10">
        <f t="shared" si="4"/>
        <v>130</v>
      </c>
    </row>
    <row r="51" spans="1:17" x14ac:dyDescent="0.25">
      <c r="A51" s="84">
        <v>48</v>
      </c>
      <c r="B51" s="9" t="s">
        <v>49</v>
      </c>
      <c r="C51" s="194">
        <v>57</v>
      </c>
      <c r="D51" s="111"/>
      <c r="E51" s="198">
        <v>1087</v>
      </c>
      <c r="F51" s="85"/>
      <c r="G51" s="59">
        <f t="shared" si="0"/>
        <v>1095</v>
      </c>
      <c r="H51" s="53">
        <f t="shared" si="1"/>
        <v>834</v>
      </c>
      <c r="I51" s="53">
        <f t="shared" si="2"/>
        <v>261</v>
      </c>
      <c r="J51" s="62">
        <f t="shared" si="3"/>
        <v>7.3808299288272302E-4</v>
      </c>
      <c r="K51" s="10"/>
      <c r="P51">
        <v>1213</v>
      </c>
      <c r="Q51" s="10">
        <f t="shared" si="4"/>
        <v>-118</v>
      </c>
    </row>
    <row r="52" spans="1:17" x14ac:dyDescent="0.25">
      <c r="A52" s="84">
        <v>49</v>
      </c>
      <c r="B52" s="9" t="s">
        <v>50</v>
      </c>
      <c r="C52" s="194">
        <v>1535</v>
      </c>
      <c r="D52" s="111"/>
      <c r="E52" s="198">
        <v>24783</v>
      </c>
      <c r="F52" s="85"/>
      <c r="G52" s="59">
        <f t="shared" si="0"/>
        <v>24973</v>
      </c>
      <c r="H52" s="53">
        <f t="shared" si="1"/>
        <v>19031</v>
      </c>
      <c r="I52" s="53">
        <f t="shared" si="2"/>
        <v>5942</v>
      </c>
      <c r="J52" s="62">
        <f t="shared" si="3"/>
        <v>1.6833010576493369E-2</v>
      </c>
      <c r="K52" s="10"/>
      <c r="P52">
        <v>24759</v>
      </c>
      <c r="Q52" s="10">
        <f t="shared" si="4"/>
        <v>214</v>
      </c>
    </row>
    <row r="53" spans="1:17" s="2" customFormat="1" x14ac:dyDescent="0.25">
      <c r="A53" s="86">
        <v>50</v>
      </c>
      <c r="B53" s="87" t="s">
        <v>103</v>
      </c>
      <c r="C53" s="195">
        <f>C123</f>
        <v>114</v>
      </c>
      <c r="D53" s="112"/>
      <c r="E53" s="199">
        <v>5808</v>
      </c>
      <c r="F53" s="88"/>
      <c r="G53" s="68">
        <f t="shared" si="0"/>
        <v>5852</v>
      </c>
      <c r="H53" s="89">
        <f t="shared" si="1"/>
        <v>4460</v>
      </c>
      <c r="I53" s="89">
        <f t="shared" si="2"/>
        <v>1392</v>
      </c>
      <c r="J53" s="69">
        <f t="shared" si="3"/>
        <v>3.9445312094517765E-3</v>
      </c>
      <c r="K53" s="10"/>
      <c r="N53" s="150"/>
      <c r="P53" s="2">
        <v>5331</v>
      </c>
      <c r="Q53" s="10">
        <f t="shared" si="4"/>
        <v>521</v>
      </c>
    </row>
    <row r="54" spans="1:17" x14ac:dyDescent="0.25">
      <c r="A54" s="84">
        <v>51</v>
      </c>
      <c r="B54" s="9" t="s">
        <v>52</v>
      </c>
      <c r="C54" s="194">
        <v>1435</v>
      </c>
      <c r="D54" s="111"/>
      <c r="E54" s="198">
        <v>37122</v>
      </c>
      <c r="F54" s="85"/>
      <c r="G54" s="59">
        <f t="shared" si="0"/>
        <v>37406</v>
      </c>
      <c r="H54" s="53">
        <f t="shared" si="1"/>
        <v>28506</v>
      </c>
      <c r="I54" s="53">
        <f t="shared" si="2"/>
        <v>8900</v>
      </c>
      <c r="J54" s="62">
        <f t="shared" si="3"/>
        <v>2.5213454275590078E-2</v>
      </c>
      <c r="K54" s="10"/>
      <c r="P54">
        <v>33847</v>
      </c>
      <c r="Q54" s="10">
        <f t="shared" si="4"/>
        <v>3559</v>
      </c>
    </row>
    <row r="55" spans="1:17" x14ac:dyDescent="0.25">
      <c r="A55" s="84">
        <v>52</v>
      </c>
      <c r="B55" s="9" t="s">
        <v>53</v>
      </c>
      <c r="C55" s="194">
        <v>110</v>
      </c>
      <c r="D55" s="111"/>
      <c r="E55" s="198">
        <v>1869</v>
      </c>
      <c r="F55" s="85"/>
      <c r="G55" s="59">
        <f t="shared" si="0"/>
        <v>1883</v>
      </c>
      <c r="H55" s="53">
        <f>ROUND(G55*$C$115,0)</f>
        <v>1435</v>
      </c>
      <c r="I55" s="53">
        <f t="shared" si="2"/>
        <v>448</v>
      </c>
      <c r="J55" s="62">
        <f t="shared" si="3"/>
        <v>1.269233128400153E-3</v>
      </c>
      <c r="K55" s="10"/>
      <c r="P55">
        <v>2005</v>
      </c>
      <c r="Q55" s="10">
        <f t="shared" si="4"/>
        <v>-122</v>
      </c>
    </row>
    <row r="56" spans="1:17" x14ac:dyDescent="0.25">
      <c r="A56" s="84">
        <v>53</v>
      </c>
      <c r="B56" s="9" t="s">
        <v>54</v>
      </c>
      <c r="C56" s="194">
        <v>702</v>
      </c>
      <c r="D56" s="111"/>
      <c r="E56" s="198">
        <v>11252</v>
      </c>
      <c r="F56" s="85"/>
      <c r="G56" s="59">
        <f t="shared" si="0"/>
        <v>11338</v>
      </c>
      <c r="H56" s="53">
        <f t="shared" si="1"/>
        <v>8640</v>
      </c>
      <c r="I56" s="53">
        <f t="shared" si="2"/>
        <v>2698</v>
      </c>
      <c r="J56" s="62">
        <f t="shared" si="3"/>
        <v>7.6423607062139848E-3</v>
      </c>
      <c r="K56" s="10"/>
      <c r="P56">
        <v>10946</v>
      </c>
      <c r="Q56" s="10">
        <f t="shared" si="4"/>
        <v>392</v>
      </c>
    </row>
    <row r="57" spans="1:17" x14ac:dyDescent="0.25">
      <c r="A57" s="84">
        <v>54</v>
      </c>
      <c r="B57" s="9" t="s">
        <v>55</v>
      </c>
      <c r="C57" s="194">
        <v>705</v>
      </c>
      <c r="D57" s="111"/>
      <c r="E57" s="198">
        <v>11404</v>
      </c>
      <c r="F57" s="85"/>
      <c r="G57" s="59">
        <f t="shared" si="0"/>
        <v>11491</v>
      </c>
      <c r="H57" s="53">
        <f>ROUND(G57*$C$115,0)</f>
        <v>8757</v>
      </c>
      <c r="I57" s="53">
        <f t="shared" si="2"/>
        <v>2734</v>
      </c>
      <c r="J57" s="62">
        <f t="shared" si="3"/>
        <v>7.7454901106989681E-3</v>
      </c>
      <c r="K57" s="10"/>
      <c r="P57">
        <v>11338</v>
      </c>
      <c r="Q57" s="10">
        <f t="shared" si="4"/>
        <v>153</v>
      </c>
    </row>
    <row r="58" spans="1:17" x14ac:dyDescent="0.25">
      <c r="A58" s="84">
        <v>55</v>
      </c>
      <c r="B58" s="9" t="s">
        <v>56</v>
      </c>
      <c r="C58" s="194">
        <v>704</v>
      </c>
      <c r="D58" s="111"/>
      <c r="E58" s="198">
        <v>11966</v>
      </c>
      <c r="F58" s="85"/>
      <c r="G58" s="59">
        <f t="shared" si="0"/>
        <v>12057</v>
      </c>
      <c r="H58" s="53">
        <f t="shared" si="1"/>
        <v>9188</v>
      </c>
      <c r="I58" s="53">
        <f t="shared" si="2"/>
        <v>2869</v>
      </c>
      <c r="J58" s="62">
        <f t="shared" si="3"/>
        <v>8.1270015024538737E-3</v>
      </c>
      <c r="K58" s="10"/>
      <c r="P58">
        <v>11631</v>
      </c>
      <c r="Q58" s="10">
        <f t="shared" si="4"/>
        <v>426</v>
      </c>
    </row>
    <row r="59" spans="1:17" x14ac:dyDescent="0.25">
      <c r="A59" s="84">
        <v>56</v>
      </c>
      <c r="B59" s="9" t="s">
        <v>57</v>
      </c>
      <c r="C59" s="194">
        <v>361</v>
      </c>
      <c r="D59" s="111"/>
      <c r="E59" s="198">
        <v>5969</v>
      </c>
      <c r="F59" s="85"/>
      <c r="G59" s="59">
        <f t="shared" si="0"/>
        <v>6015</v>
      </c>
      <c r="H59" s="53">
        <f t="shared" si="1"/>
        <v>4584</v>
      </c>
      <c r="I59" s="53">
        <f t="shared" si="2"/>
        <v>1431</v>
      </c>
      <c r="J59" s="62">
        <f t="shared" si="3"/>
        <v>4.054401097890026E-3</v>
      </c>
      <c r="K59" s="10"/>
      <c r="P59">
        <v>6505</v>
      </c>
      <c r="Q59" s="10">
        <f t="shared" si="4"/>
        <v>-490</v>
      </c>
    </row>
    <row r="60" spans="1:17" x14ac:dyDescent="0.25">
      <c r="A60" s="84">
        <v>57</v>
      </c>
      <c r="B60" s="9" t="s">
        <v>58</v>
      </c>
      <c r="C60" s="194">
        <v>244</v>
      </c>
      <c r="D60" s="111"/>
      <c r="E60" s="198">
        <v>4301</v>
      </c>
      <c r="F60" s="85"/>
      <c r="G60" s="59">
        <f t="shared" si="0"/>
        <v>4334</v>
      </c>
      <c r="H60" s="53">
        <f t="shared" si="1"/>
        <v>3303</v>
      </c>
      <c r="I60" s="53">
        <f t="shared" si="2"/>
        <v>1031</v>
      </c>
      <c r="J60" s="62">
        <f t="shared" si="3"/>
        <v>2.9213257453458642E-3</v>
      </c>
      <c r="K60" s="10"/>
      <c r="P60">
        <v>4255</v>
      </c>
      <c r="Q60" s="10">
        <f t="shared" si="4"/>
        <v>79</v>
      </c>
    </row>
    <row r="61" spans="1:17" x14ac:dyDescent="0.25">
      <c r="A61" s="84">
        <v>58</v>
      </c>
      <c r="B61" s="9" t="s">
        <v>59</v>
      </c>
      <c r="C61" s="194">
        <v>254</v>
      </c>
      <c r="D61" s="111"/>
      <c r="E61" s="198">
        <v>3967</v>
      </c>
      <c r="F61" s="85"/>
      <c r="G61" s="59">
        <f t="shared" si="0"/>
        <v>3997</v>
      </c>
      <c r="H61" s="53">
        <f t="shared" si="1"/>
        <v>3046</v>
      </c>
      <c r="I61" s="53">
        <f t="shared" si="2"/>
        <v>951</v>
      </c>
      <c r="J61" s="62">
        <f t="shared" si="3"/>
        <v>2.6941714361207706E-3</v>
      </c>
      <c r="K61" s="10"/>
      <c r="P61">
        <v>4598</v>
      </c>
      <c r="Q61" s="10">
        <f t="shared" si="4"/>
        <v>-601</v>
      </c>
    </row>
    <row r="62" spans="1:17" x14ac:dyDescent="0.25">
      <c r="A62" s="84">
        <v>59</v>
      </c>
      <c r="B62" s="9" t="s">
        <v>60</v>
      </c>
      <c r="C62" s="194">
        <v>432</v>
      </c>
      <c r="D62" s="111"/>
      <c r="E62" s="198">
        <v>8515</v>
      </c>
      <c r="F62" s="85"/>
      <c r="G62" s="59">
        <f t="shared" si="0"/>
        <v>8580</v>
      </c>
      <c r="H62" s="53">
        <f t="shared" si="1"/>
        <v>6539</v>
      </c>
      <c r="I62" s="53">
        <f t="shared" si="2"/>
        <v>2041</v>
      </c>
      <c r="J62" s="62">
        <f t="shared" si="3"/>
        <v>5.78333523190298E-3</v>
      </c>
      <c r="K62" s="10"/>
      <c r="P62">
        <v>8364</v>
      </c>
      <c r="Q62" s="10">
        <f t="shared" si="4"/>
        <v>216</v>
      </c>
    </row>
    <row r="63" spans="1:17" x14ac:dyDescent="0.25">
      <c r="A63" s="84">
        <v>60</v>
      </c>
      <c r="B63" s="9" t="s">
        <v>61</v>
      </c>
      <c r="C63" s="194">
        <v>7920</v>
      </c>
      <c r="D63" s="111"/>
      <c r="E63" s="198">
        <v>124151</v>
      </c>
      <c r="F63" s="85"/>
      <c r="G63" s="59">
        <f t="shared" si="0"/>
        <v>125100</v>
      </c>
      <c r="H63" s="53">
        <f t="shared" si="1"/>
        <v>95336</v>
      </c>
      <c r="I63" s="53">
        <f t="shared" si="2"/>
        <v>29764</v>
      </c>
      <c r="J63" s="62">
        <f t="shared" si="3"/>
        <v>8.4323454255368621E-2</v>
      </c>
      <c r="K63" s="10"/>
      <c r="P63">
        <v>116243</v>
      </c>
      <c r="Q63" s="10">
        <f t="shared" si="4"/>
        <v>8857</v>
      </c>
    </row>
    <row r="64" spans="1:17" x14ac:dyDescent="0.25">
      <c r="A64" s="84">
        <v>61</v>
      </c>
      <c r="B64" s="9" t="s">
        <v>62</v>
      </c>
      <c r="C64" s="194">
        <v>174</v>
      </c>
      <c r="D64" s="111"/>
      <c r="E64" s="198">
        <v>3204</v>
      </c>
      <c r="F64" s="85"/>
      <c r="G64" s="59">
        <f t="shared" si="0"/>
        <v>3228</v>
      </c>
      <c r="H64" s="53">
        <f t="shared" si="1"/>
        <v>2460</v>
      </c>
      <c r="I64" s="53">
        <f t="shared" si="2"/>
        <v>768</v>
      </c>
      <c r="J64" s="62">
        <f t="shared" si="3"/>
        <v>2.175828220114548E-3</v>
      </c>
      <c r="K64" s="10"/>
      <c r="P64">
        <v>3424</v>
      </c>
      <c r="Q64" s="10">
        <f t="shared" si="4"/>
        <v>-196</v>
      </c>
    </row>
    <row r="65" spans="1:17" x14ac:dyDescent="0.25">
      <c r="A65" s="84">
        <v>62</v>
      </c>
      <c r="B65" s="9" t="s">
        <v>63</v>
      </c>
      <c r="C65" s="194">
        <v>428</v>
      </c>
      <c r="D65" s="111"/>
      <c r="E65" s="198">
        <v>6484</v>
      </c>
      <c r="F65" s="85"/>
      <c r="G65" s="59">
        <f t="shared" si="0"/>
        <v>6534</v>
      </c>
      <c r="H65" s="53">
        <f t="shared" si="1"/>
        <v>4979</v>
      </c>
      <c r="I65" s="53">
        <f>ROUND(G65*$C$116,0)</f>
        <v>1555</v>
      </c>
      <c r="J65" s="62">
        <f t="shared" si="3"/>
        <v>4.4042322150645774E-3</v>
      </c>
      <c r="K65" s="10"/>
      <c r="P65">
        <v>6711</v>
      </c>
      <c r="Q65" s="10">
        <f t="shared" si="4"/>
        <v>-177</v>
      </c>
    </row>
    <row r="66" spans="1:17" x14ac:dyDescent="0.25">
      <c r="A66" s="84">
        <v>63</v>
      </c>
      <c r="B66" s="9" t="s">
        <v>64</v>
      </c>
      <c r="C66" s="194">
        <v>734</v>
      </c>
      <c r="D66" s="111"/>
      <c r="E66" s="198">
        <v>12815</v>
      </c>
      <c r="F66" s="85"/>
      <c r="G66" s="59">
        <f t="shared" si="0"/>
        <v>12913</v>
      </c>
      <c r="H66" s="53">
        <f t="shared" si="1"/>
        <v>9841</v>
      </c>
      <c r="I66" s="53">
        <f t="shared" si="2"/>
        <v>3072</v>
      </c>
      <c r="J66" s="62">
        <f t="shared" si="3"/>
        <v>8.703986928853517E-3</v>
      </c>
      <c r="K66" s="10"/>
      <c r="P66">
        <v>13138</v>
      </c>
      <c r="Q66" s="10">
        <f t="shared" si="4"/>
        <v>-225</v>
      </c>
    </row>
    <row r="67" spans="1:17" x14ac:dyDescent="0.25">
      <c r="A67" s="84">
        <v>64</v>
      </c>
      <c r="B67" s="9" t="s">
        <v>65</v>
      </c>
      <c r="C67" s="194">
        <v>1011</v>
      </c>
      <c r="D67" s="111"/>
      <c r="E67" s="198">
        <v>17308</v>
      </c>
      <c r="F67" s="85"/>
      <c r="G67" s="59">
        <f t="shared" si="0"/>
        <v>17440</v>
      </c>
      <c r="H67" s="53">
        <f t="shared" si="1"/>
        <v>13291</v>
      </c>
      <c r="I67" s="53">
        <f t="shared" si="2"/>
        <v>4149</v>
      </c>
      <c r="J67" s="62">
        <f t="shared" si="3"/>
        <v>1.1755404014497433E-2</v>
      </c>
      <c r="K67" s="10"/>
      <c r="P67">
        <v>16874</v>
      </c>
      <c r="Q67" s="10">
        <f t="shared" si="4"/>
        <v>566</v>
      </c>
    </row>
    <row r="68" spans="1:17" x14ac:dyDescent="0.25">
      <c r="A68" s="84">
        <v>65</v>
      </c>
      <c r="B68" s="9" t="s">
        <v>66</v>
      </c>
      <c r="C68" s="194">
        <v>1256</v>
      </c>
      <c r="D68" s="111"/>
      <c r="E68" s="198">
        <v>24277</v>
      </c>
      <c r="F68" s="85"/>
      <c r="G68" s="59">
        <f t="shared" ref="G68:G103" si="5">ROUND(E68*$H$1,0)</f>
        <v>24463</v>
      </c>
      <c r="H68" s="53">
        <f t="shared" si="1"/>
        <v>18643</v>
      </c>
      <c r="I68" s="53">
        <f t="shared" si="2"/>
        <v>5820</v>
      </c>
      <c r="J68" s="62">
        <f t="shared" si="3"/>
        <v>1.6489245894876759E-2</v>
      </c>
      <c r="K68" s="10"/>
      <c r="P68">
        <v>21159</v>
      </c>
      <c r="Q68" s="10">
        <f t="shared" si="4"/>
        <v>3304</v>
      </c>
    </row>
    <row r="69" spans="1:17" x14ac:dyDescent="0.25">
      <c r="A69" s="84">
        <v>66</v>
      </c>
      <c r="B69" s="9" t="s">
        <v>67</v>
      </c>
      <c r="C69" s="194">
        <v>207</v>
      </c>
      <c r="D69" s="111"/>
      <c r="E69" s="198">
        <v>3547</v>
      </c>
      <c r="F69" s="85"/>
      <c r="G69" s="59">
        <f t="shared" si="5"/>
        <v>3574</v>
      </c>
      <c r="H69" s="53">
        <f t="shared" ref="H69:H75" si="6">ROUND(G69*$C$115,0)</f>
        <v>2724</v>
      </c>
      <c r="I69" s="53">
        <f t="shared" ref="I69:I82" si="7">ROUND(G69*$C$116,0)</f>
        <v>850</v>
      </c>
      <c r="J69" s="62">
        <f t="shared" ref="J69:J107" si="8">G69/$G$107</f>
        <v>2.4090489648975815E-3</v>
      </c>
      <c r="K69" s="10"/>
      <c r="P69">
        <v>3414</v>
      </c>
      <c r="Q69" s="10">
        <f t="shared" ref="Q69:Q105" si="9">G69-P69</f>
        <v>160</v>
      </c>
    </row>
    <row r="70" spans="1:17" x14ac:dyDescent="0.25">
      <c r="A70" s="84">
        <v>67</v>
      </c>
      <c r="B70" s="9" t="s">
        <v>68</v>
      </c>
      <c r="C70" s="194">
        <v>972</v>
      </c>
      <c r="D70" s="111"/>
      <c r="E70" s="198">
        <v>18546</v>
      </c>
      <c r="F70" s="85"/>
      <c r="G70" s="59">
        <f t="shared" si="5"/>
        <v>18688</v>
      </c>
      <c r="H70" s="53">
        <f t="shared" si="6"/>
        <v>14242</v>
      </c>
      <c r="I70" s="53">
        <f t="shared" si="7"/>
        <v>4446</v>
      </c>
      <c r="J70" s="62">
        <f t="shared" si="8"/>
        <v>1.2596616411865139E-2</v>
      </c>
      <c r="K70" s="10"/>
      <c r="P70">
        <v>18939</v>
      </c>
      <c r="Q70" s="10">
        <f t="shared" si="9"/>
        <v>-251</v>
      </c>
    </row>
    <row r="71" spans="1:17" x14ac:dyDescent="0.25">
      <c r="A71" s="84">
        <v>68</v>
      </c>
      <c r="B71" s="9" t="s">
        <v>69</v>
      </c>
      <c r="C71" s="194">
        <v>588</v>
      </c>
      <c r="D71" s="111"/>
      <c r="E71" s="198">
        <v>12043</v>
      </c>
      <c r="F71" s="85"/>
      <c r="G71" s="59">
        <f t="shared" si="5"/>
        <v>12135</v>
      </c>
      <c r="H71" s="53">
        <f t="shared" si="6"/>
        <v>9248</v>
      </c>
      <c r="I71" s="53">
        <f t="shared" si="7"/>
        <v>2887</v>
      </c>
      <c r="J71" s="62">
        <f t="shared" si="8"/>
        <v>8.179577277289355E-3</v>
      </c>
      <c r="K71" s="10"/>
      <c r="P71">
        <v>11964</v>
      </c>
      <c r="Q71" s="10">
        <f t="shared" si="9"/>
        <v>171</v>
      </c>
    </row>
    <row r="72" spans="1:17" x14ac:dyDescent="0.25">
      <c r="A72" s="84">
        <v>69</v>
      </c>
      <c r="B72" s="9" t="s">
        <v>70</v>
      </c>
      <c r="C72" s="194">
        <v>119</v>
      </c>
      <c r="D72" s="111"/>
      <c r="E72" s="198">
        <v>2165</v>
      </c>
      <c r="F72" s="85"/>
      <c r="G72" s="59">
        <f t="shared" si="5"/>
        <v>2182</v>
      </c>
      <c r="H72" s="53">
        <f t="shared" si="6"/>
        <v>1663</v>
      </c>
      <c r="I72" s="53">
        <f t="shared" si="7"/>
        <v>519</v>
      </c>
      <c r="J72" s="62">
        <f t="shared" si="8"/>
        <v>1.4707735986028325E-3</v>
      </c>
      <c r="K72" s="10"/>
      <c r="P72">
        <v>2152</v>
      </c>
      <c r="Q72" s="10">
        <f t="shared" si="9"/>
        <v>30</v>
      </c>
    </row>
    <row r="73" spans="1:17" x14ac:dyDescent="0.25">
      <c r="A73" s="84">
        <v>70</v>
      </c>
      <c r="B73" s="9" t="s">
        <v>71</v>
      </c>
      <c r="C73" s="194">
        <v>389</v>
      </c>
      <c r="D73" s="111"/>
      <c r="E73" s="198">
        <v>5234</v>
      </c>
      <c r="F73" s="85"/>
      <c r="G73" s="59">
        <f t="shared" si="5"/>
        <v>5274</v>
      </c>
      <c r="H73" s="53">
        <f t="shared" si="6"/>
        <v>4019</v>
      </c>
      <c r="I73" s="53">
        <f t="shared" si="7"/>
        <v>1255</v>
      </c>
      <c r="J73" s="62">
        <f t="shared" si="8"/>
        <v>3.5549312369529506E-3</v>
      </c>
      <c r="K73" s="10"/>
      <c r="P73">
        <v>5116</v>
      </c>
      <c r="Q73" s="10">
        <f t="shared" si="9"/>
        <v>158</v>
      </c>
    </row>
    <row r="74" spans="1:17" x14ac:dyDescent="0.25">
      <c r="A74" s="84">
        <v>71</v>
      </c>
      <c r="B74" s="9" t="s">
        <v>72</v>
      </c>
      <c r="C74" s="194">
        <v>523</v>
      </c>
      <c r="D74" s="111"/>
      <c r="E74" s="198">
        <v>9726</v>
      </c>
      <c r="F74" s="85"/>
      <c r="G74" s="59">
        <f t="shared" si="5"/>
        <v>9800</v>
      </c>
      <c r="H74" s="53">
        <f>ROUND(G74*$C$115,0)</f>
        <v>7468</v>
      </c>
      <c r="I74" s="53">
        <f t="shared" si="7"/>
        <v>2332</v>
      </c>
      <c r="J74" s="62">
        <f t="shared" si="8"/>
        <v>6.6056742742015388E-3</v>
      </c>
      <c r="K74" s="10"/>
      <c r="P74">
        <v>10252</v>
      </c>
      <c r="Q74" s="10">
        <f t="shared" si="9"/>
        <v>-452</v>
      </c>
    </row>
    <row r="75" spans="1:17" x14ac:dyDescent="0.25">
      <c r="A75" s="84">
        <v>72</v>
      </c>
      <c r="B75" s="9" t="s">
        <v>73</v>
      </c>
      <c r="C75" s="194">
        <v>109</v>
      </c>
      <c r="D75" s="111"/>
      <c r="E75" s="198">
        <v>2184</v>
      </c>
      <c r="F75" s="85"/>
      <c r="G75" s="59">
        <f t="shared" si="5"/>
        <v>2201</v>
      </c>
      <c r="H75" s="53">
        <f t="shared" si="6"/>
        <v>1677</v>
      </c>
      <c r="I75" s="53">
        <f t="shared" si="7"/>
        <v>524</v>
      </c>
      <c r="J75" s="62">
        <f t="shared" si="8"/>
        <v>1.4835805181140395E-3</v>
      </c>
      <c r="K75" s="10"/>
      <c r="P75">
        <v>2201</v>
      </c>
      <c r="Q75" s="10">
        <f t="shared" si="9"/>
        <v>0</v>
      </c>
    </row>
    <row r="76" spans="1:17" x14ac:dyDescent="0.25">
      <c r="A76" s="84">
        <v>73</v>
      </c>
      <c r="B76" s="9" t="s">
        <v>74</v>
      </c>
      <c r="C76" s="194">
        <v>397</v>
      </c>
      <c r="D76" s="111"/>
      <c r="E76" s="198">
        <v>5951</v>
      </c>
      <c r="F76" s="85"/>
      <c r="G76" s="59">
        <f t="shared" si="5"/>
        <v>5997</v>
      </c>
      <c r="H76" s="53">
        <f>ROUND(G76*$C$115,0)</f>
        <v>4570</v>
      </c>
      <c r="I76" s="53">
        <f t="shared" si="7"/>
        <v>1427</v>
      </c>
      <c r="J76" s="62">
        <f t="shared" si="8"/>
        <v>4.0422682267741462E-3</v>
      </c>
      <c r="K76" s="10"/>
      <c r="P76">
        <v>5987</v>
      </c>
      <c r="Q76" s="10">
        <f t="shared" si="9"/>
        <v>10</v>
      </c>
    </row>
    <row r="77" spans="1:17" x14ac:dyDescent="0.25">
      <c r="A77" s="84">
        <v>74</v>
      </c>
      <c r="B77" s="9" t="s">
        <v>75</v>
      </c>
      <c r="C77" s="194">
        <v>1350</v>
      </c>
      <c r="D77" s="111"/>
      <c r="E77" s="198">
        <v>23438</v>
      </c>
      <c r="F77" s="85"/>
      <c r="G77" s="59">
        <f t="shared" si="5"/>
        <v>23617</v>
      </c>
      <c r="H77" s="53">
        <f t="shared" ref="H77:H94" si="10">ROUND(G77*$C$115,0)</f>
        <v>17998</v>
      </c>
      <c r="I77" s="53">
        <f t="shared" si="7"/>
        <v>5619</v>
      </c>
      <c r="J77" s="62">
        <f t="shared" si="8"/>
        <v>1.5919000952430384E-2</v>
      </c>
      <c r="K77" s="10"/>
      <c r="P77">
        <v>23174</v>
      </c>
      <c r="Q77" s="10">
        <f t="shared" si="9"/>
        <v>443</v>
      </c>
    </row>
    <row r="78" spans="1:17" x14ac:dyDescent="0.25">
      <c r="A78" s="84">
        <v>75</v>
      </c>
      <c r="B78" s="9" t="s">
        <v>76</v>
      </c>
      <c r="C78" s="194">
        <v>177</v>
      </c>
      <c r="D78" s="111"/>
      <c r="E78" s="198">
        <v>2909</v>
      </c>
      <c r="F78" s="85"/>
      <c r="G78" s="59">
        <f t="shared" si="5"/>
        <v>2931</v>
      </c>
      <c r="H78" s="53">
        <f t="shared" si="10"/>
        <v>2234</v>
      </c>
      <c r="I78" s="53">
        <f t="shared" si="7"/>
        <v>697</v>
      </c>
      <c r="J78" s="62">
        <f t="shared" si="8"/>
        <v>1.9756358467025214E-3</v>
      </c>
      <c r="K78" s="10"/>
      <c r="P78">
        <v>2768</v>
      </c>
      <c r="Q78" s="10">
        <f t="shared" si="9"/>
        <v>163</v>
      </c>
    </row>
    <row r="79" spans="1:17" x14ac:dyDescent="0.25">
      <c r="A79" s="84">
        <v>76</v>
      </c>
      <c r="B79" s="9" t="s">
        <v>77</v>
      </c>
      <c r="C79" s="194">
        <v>1355</v>
      </c>
      <c r="D79" s="111"/>
      <c r="E79" s="198">
        <v>25202</v>
      </c>
      <c r="F79" s="85"/>
      <c r="G79" s="59">
        <f t="shared" si="5"/>
        <v>25395</v>
      </c>
      <c r="H79" s="53">
        <f t="shared" si="10"/>
        <v>19353</v>
      </c>
      <c r="I79" s="53">
        <f t="shared" si="7"/>
        <v>6042</v>
      </c>
      <c r="J79" s="62">
        <f t="shared" si="8"/>
        <v>1.7117458999321232E-2</v>
      </c>
      <c r="K79" s="10"/>
      <c r="P79">
        <v>23165</v>
      </c>
      <c r="Q79" s="10">
        <f t="shared" si="9"/>
        <v>2230</v>
      </c>
    </row>
    <row r="80" spans="1:17" x14ac:dyDescent="0.25">
      <c r="A80" s="84">
        <v>77</v>
      </c>
      <c r="B80" s="9" t="s">
        <v>78</v>
      </c>
      <c r="C80" s="194">
        <v>486</v>
      </c>
      <c r="D80" s="111"/>
      <c r="E80" s="198">
        <v>9878</v>
      </c>
      <c r="F80" s="85"/>
      <c r="G80" s="59">
        <f t="shared" si="5"/>
        <v>9954</v>
      </c>
      <c r="H80" s="53">
        <f t="shared" si="10"/>
        <v>7586</v>
      </c>
      <c r="I80" s="53">
        <f t="shared" si="7"/>
        <v>2368</v>
      </c>
      <c r="J80" s="62">
        <f t="shared" si="8"/>
        <v>6.7094777270818489E-3</v>
      </c>
      <c r="K80" s="10"/>
      <c r="P80">
        <v>8198</v>
      </c>
      <c r="Q80" s="10">
        <f t="shared" si="9"/>
        <v>1756</v>
      </c>
    </row>
    <row r="81" spans="1:17" x14ac:dyDescent="0.25">
      <c r="A81" s="84">
        <v>78</v>
      </c>
      <c r="B81" s="9" t="s">
        <v>79</v>
      </c>
      <c r="C81" s="194">
        <v>1634</v>
      </c>
      <c r="D81" s="111"/>
      <c r="E81" s="198">
        <v>31000</v>
      </c>
      <c r="F81" s="85"/>
      <c r="G81" s="59">
        <f t="shared" si="5"/>
        <v>31237</v>
      </c>
      <c r="H81" s="53">
        <f t="shared" si="10"/>
        <v>23805</v>
      </c>
      <c r="I81" s="53">
        <f t="shared" si="7"/>
        <v>7432</v>
      </c>
      <c r="J81" s="62">
        <f t="shared" si="8"/>
        <v>2.1055249724819744E-2</v>
      </c>
      <c r="K81" s="10"/>
      <c r="P81">
        <v>31949</v>
      </c>
      <c r="Q81" s="10">
        <f t="shared" si="9"/>
        <v>-712</v>
      </c>
    </row>
    <row r="82" spans="1:17" x14ac:dyDescent="0.25">
      <c r="A82" s="84">
        <v>79</v>
      </c>
      <c r="B82" s="9" t="s">
        <v>80</v>
      </c>
      <c r="C82" s="194">
        <v>862</v>
      </c>
      <c r="D82" s="111"/>
      <c r="E82" s="198">
        <v>14542</v>
      </c>
      <c r="F82" s="85"/>
      <c r="G82" s="59">
        <f t="shared" si="5"/>
        <v>14653</v>
      </c>
      <c r="H82" s="53">
        <f t="shared" si="10"/>
        <v>11167</v>
      </c>
      <c r="I82" s="53">
        <f t="shared" si="7"/>
        <v>3486</v>
      </c>
      <c r="J82" s="62">
        <f t="shared" si="8"/>
        <v>9.876831136721954E-3</v>
      </c>
      <c r="K82" s="10"/>
      <c r="P82">
        <v>14566</v>
      </c>
      <c r="Q82" s="10">
        <f t="shared" si="9"/>
        <v>87</v>
      </c>
    </row>
    <row r="83" spans="1:17" x14ac:dyDescent="0.25">
      <c r="A83" s="84">
        <v>80</v>
      </c>
      <c r="B83" s="9" t="s">
        <v>81</v>
      </c>
      <c r="C83" s="194">
        <v>1024</v>
      </c>
      <c r="D83" s="111"/>
      <c r="E83" s="198">
        <v>21836</v>
      </c>
      <c r="F83" s="85"/>
      <c r="G83" s="59">
        <f t="shared" si="5"/>
        <v>22003</v>
      </c>
      <c r="H83" s="53">
        <f t="shared" si="10"/>
        <v>16768</v>
      </c>
      <c r="I83" s="53">
        <f>ROUND(G83*$C$116,0)</f>
        <v>5235</v>
      </c>
      <c r="J83" s="62">
        <f t="shared" si="8"/>
        <v>1.4831086842373109E-2</v>
      </c>
      <c r="K83" s="10"/>
      <c r="P83">
        <v>22421</v>
      </c>
      <c r="Q83" s="10">
        <f t="shared" si="9"/>
        <v>-418</v>
      </c>
    </row>
    <row r="84" spans="1:17" x14ac:dyDescent="0.25">
      <c r="A84" s="84">
        <v>81</v>
      </c>
      <c r="B84" s="9" t="s">
        <v>82</v>
      </c>
      <c r="C84" s="194">
        <v>640</v>
      </c>
      <c r="D84" s="111"/>
      <c r="E84" s="198">
        <v>10804</v>
      </c>
      <c r="F84" s="85"/>
      <c r="G84" s="59">
        <f t="shared" si="5"/>
        <v>10887</v>
      </c>
      <c r="H84" s="53">
        <f t="shared" si="10"/>
        <v>8297</v>
      </c>
      <c r="I84" s="53">
        <f t="shared" ref="I84:I100" si="11">ROUND(G84*$C$116,0)</f>
        <v>2590</v>
      </c>
      <c r="J84" s="62">
        <f t="shared" si="8"/>
        <v>7.3383648799216486E-3</v>
      </c>
      <c r="K84" s="10"/>
      <c r="P84">
        <v>10888</v>
      </c>
      <c r="Q84" s="10">
        <f t="shared" si="9"/>
        <v>-1</v>
      </c>
    </row>
    <row r="85" spans="1:17" x14ac:dyDescent="0.25">
      <c r="A85" s="84">
        <v>82</v>
      </c>
      <c r="B85" s="9" t="s">
        <v>83</v>
      </c>
      <c r="C85" s="194">
        <v>618</v>
      </c>
      <c r="D85" s="111"/>
      <c r="E85" s="198">
        <v>14494</v>
      </c>
      <c r="F85" s="85"/>
      <c r="G85" s="59">
        <f t="shared" si="5"/>
        <v>14605</v>
      </c>
      <c r="H85" s="53">
        <f t="shared" si="10"/>
        <v>11130</v>
      </c>
      <c r="I85" s="53">
        <f t="shared" si="11"/>
        <v>3475</v>
      </c>
      <c r="J85" s="62">
        <f t="shared" si="8"/>
        <v>9.8444768137462731E-3</v>
      </c>
      <c r="K85" s="10"/>
      <c r="P85">
        <v>13998</v>
      </c>
      <c r="Q85" s="10">
        <f t="shared" si="9"/>
        <v>607</v>
      </c>
    </row>
    <row r="86" spans="1:17" x14ac:dyDescent="0.25">
      <c r="A86" s="84">
        <v>83</v>
      </c>
      <c r="B86" s="9" t="s">
        <v>84</v>
      </c>
      <c r="C86" s="194">
        <v>313</v>
      </c>
      <c r="D86" s="111"/>
      <c r="E86" s="198">
        <v>7075</v>
      </c>
      <c r="F86" s="85"/>
      <c r="G86" s="59">
        <f t="shared" si="5"/>
        <v>7129</v>
      </c>
      <c r="H86" s="53">
        <f t="shared" si="10"/>
        <v>5433</v>
      </c>
      <c r="I86" s="53">
        <f t="shared" si="11"/>
        <v>1696</v>
      </c>
      <c r="J86" s="62">
        <f t="shared" si="8"/>
        <v>4.8052910102839566E-3</v>
      </c>
      <c r="K86" s="10"/>
      <c r="P86">
        <v>7523</v>
      </c>
      <c r="Q86" s="10">
        <f t="shared" si="9"/>
        <v>-394</v>
      </c>
    </row>
    <row r="87" spans="1:17" x14ac:dyDescent="0.25">
      <c r="A87" s="84">
        <v>84</v>
      </c>
      <c r="B87" s="9" t="s">
        <v>85</v>
      </c>
      <c r="C87" s="194">
        <v>534</v>
      </c>
      <c r="D87" s="111"/>
      <c r="E87" s="198">
        <v>9421</v>
      </c>
      <c r="F87" s="85"/>
      <c r="G87" s="59">
        <f t="shared" si="5"/>
        <v>9493</v>
      </c>
      <c r="H87" s="53">
        <f t="shared" si="10"/>
        <v>7234</v>
      </c>
      <c r="I87" s="53">
        <f t="shared" si="11"/>
        <v>2259</v>
      </c>
      <c r="J87" s="62">
        <f t="shared" si="8"/>
        <v>6.3987414168362464E-3</v>
      </c>
      <c r="K87" s="10"/>
      <c r="P87">
        <v>9107</v>
      </c>
      <c r="Q87" s="10">
        <f t="shared" si="9"/>
        <v>386</v>
      </c>
    </row>
    <row r="88" spans="1:17" x14ac:dyDescent="0.25">
      <c r="A88" s="84">
        <v>85</v>
      </c>
      <c r="B88" s="9" t="s">
        <v>86</v>
      </c>
      <c r="C88" s="194">
        <v>436</v>
      </c>
      <c r="D88" s="111"/>
      <c r="E88" s="198">
        <v>7819</v>
      </c>
      <c r="F88" s="85"/>
      <c r="G88" s="59">
        <f t="shared" si="5"/>
        <v>7879</v>
      </c>
      <c r="H88" s="53">
        <f t="shared" si="10"/>
        <v>6004</v>
      </c>
      <c r="I88" s="53">
        <f t="shared" si="11"/>
        <v>1875</v>
      </c>
      <c r="J88" s="62">
        <f t="shared" si="8"/>
        <v>5.3108273067789718E-3</v>
      </c>
      <c r="K88" s="10"/>
      <c r="P88">
        <v>7992</v>
      </c>
      <c r="Q88" s="10">
        <f t="shared" si="9"/>
        <v>-113</v>
      </c>
    </row>
    <row r="89" spans="1:17" x14ac:dyDescent="0.25">
      <c r="A89" s="84">
        <v>86</v>
      </c>
      <c r="B89" s="9" t="s">
        <v>87</v>
      </c>
      <c r="C89" s="194">
        <v>856</v>
      </c>
      <c r="D89" s="111"/>
      <c r="E89" s="198">
        <v>14599</v>
      </c>
      <c r="F89" s="85"/>
      <c r="G89" s="59">
        <f t="shared" si="5"/>
        <v>14711</v>
      </c>
      <c r="H89" s="53">
        <f t="shared" si="10"/>
        <v>11211</v>
      </c>
      <c r="I89" s="53">
        <f t="shared" si="11"/>
        <v>3500</v>
      </c>
      <c r="J89" s="62">
        <f t="shared" si="8"/>
        <v>9.915925943650903E-3</v>
      </c>
      <c r="K89" s="10"/>
      <c r="P89">
        <v>14448</v>
      </c>
      <c r="Q89" s="10">
        <f t="shared" si="9"/>
        <v>263</v>
      </c>
    </row>
    <row r="90" spans="1:17" x14ac:dyDescent="0.25">
      <c r="A90" s="90">
        <v>87</v>
      </c>
      <c r="B90" s="91" t="s">
        <v>104</v>
      </c>
      <c r="C90" s="194">
        <f>D123</f>
        <v>35</v>
      </c>
      <c r="D90" s="111"/>
      <c r="E90" s="198">
        <v>2650</v>
      </c>
      <c r="F90" s="85"/>
      <c r="G90" s="59">
        <f>ROUND(E90*$H$1,0)</f>
        <v>2670</v>
      </c>
      <c r="H90" s="53">
        <f t="shared" si="10"/>
        <v>2035</v>
      </c>
      <c r="I90" s="53">
        <f t="shared" si="11"/>
        <v>635</v>
      </c>
      <c r="J90" s="62">
        <f t="shared" si="8"/>
        <v>1.7997092155222561E-3</v>
      </c>
      <c r="K90" s="10"/>
      <c r="N90" s="151"/>
      <c r="P90">
        <v>2455</v>
      </c>
      <c r="Q90" s="10">
        <f t="shared" si="9"/>
        <v>215</v>
      </c>
    </row>
    <row r="91" spans="1:17" x14ac:dyDescent="0.25">
      <c r="A91" s="84">
        <v>88</v>
      </c>
      <c r="B91" s="9" t="s">
        <v>89</v>
      </c>
      <c r="C91" s="194">
        <v>320</v>
      </c>
      <c r="D91" s="111"/>
      <c r="E91" s="198">
        <v>5903</v>
      </c>
      <c r="F91" s="85"/>
      <c r="G91" s="59">
        <f t="shared" si="5"/>
        <v>5948</v>
      </c>
      <c r="H91" s="53">
        <f t="shared" si="10"/>
        <v>4533</v>
      </c>
      <c r="I91" s="53">
        <f t="shared" si="11"/>
        <v>1415</v>
      </c>
      <c r="J91" s="62">
        <f t="shared" si="8"/>
        <v>4.0092398554031385E-3</v>
      </c>
      <c r="K91" s="10"/>
      <c r="P91">
        <v>5273</v>
      </c>
      <c r="Q91" s="10">
        <f t="shared" si="9"/>
        <v>675</v>
      </c>
    </row>
    <row r="92" spans="1:17" x14ac:dyDescent="0.25">
      <c r="A92" s="84">
        <v>89</v>
      </c>
      <c r="B92" s="9" t="s">
        <v>90</v>
      </c>
      <c r="C92" s="194">
        <v>63</v>
      </c>
      <c r="D92" s="111"/>
      <c r="E92" s="198">
        <v>982</v>
      </c>
      <c r="F92" s="85"/>
      <c r="G92" s="59">
        <f t="shared" si="5"/>
        <v>990</v>
      </c>
      <c r="H92" s="53">
        <f t="shared" si="10"/>
        <v>754</v>
      </c>
      <c r="I92" s="53">
        <f t="shared" si="11"/>
        <v>236</v>
      </c>
      <c r="J92" s="62">
        <f t="shared" si="8"/>
        <v>6.6730791137342075E-4</v>
      </c>
      <c r="K92" s="10"/>
      <c r="P92">
        <v>841</v>
      </c>
      <c r="Q92" s="10">
        <f t="shared" si="9"/>
        <v>149</v>
      </c>
    </row>
    <row r="93" spans="1:17" x14ac:dyDescent="0.25">
      <c r="A93" s="84">
        <v>90</v>
      </c>
      <c r="B93" s="9" t="s">
        <v>91</v>
      </c>
      <c r="C93" s="194">
        <v>1967</v>
      </c>
      <c r="D93" s="111"/>
      <c r="E93" s="198">
        <v>27949</v>
      </c>
      <c r="F93" s="85"/>
      <c r="G93" s="59">
        <f t="shared" si="5"/>
        <v>28163</v>
      </c>
      <c r="H93" s="53">
        <f>ROUND(G93*$C$115,0)</f>
        <v>21462</v>
      </c>
      <c r="I93" s="53">
        <f t="shared" si="11"/>
        <v>6701</v>
      </c>
      <c r="J93" s="62">
        <f t="shared" si="8"/>
        <v>1.8983224957585504E-2</v>
      </c>
      <c r="K93" s="10"/>
      <c r="P93">
        <v>25454</v>
      </c>
      <c r="Q93" s="10">
        <f t="shared" si="9"/>
        <v>2709</v>
      </c>
    </row>
    <row r="94" spans="1:17" x14ac:dyDescent="0.25">
      <c r="A94" s="84">
        <v>91</v>
      </c>
      <c r="B94" s="9" t="s">
        <v>92</v>
      </c>
      <c r="C94" s="194">
        <v>590</v>
      </c>
      <c r="D94" s="111"/>
      <c r="E94" s="198">
        <v>9554</v>
      </c>
      <c r="F94" s="85"/>
      <c r="G94" s="59">
        <f t="shared" si="5"/>
        <v>9627</v>
      </c>
      <c r="H94" s="53">
        <f t="shared" si="10"/>
        <v>7336</v>
      </c>
      <c r="I94" s="53">
        <f t="shared" si="11"/>
        <v>2291</v>
      </c>
      <c r="J94" s="62">
        <f t="shared" si="8"/>
        <v>6.4890639018100223E-3</v>
      </c>
      <c r="K94" s="10"/>
      <c r="P94">
        <v>11113</v>
      </c>
      <c r="Q94" s="10">
        <f t="shared" si="9"/>
        <v>-1486</v>
      </c>
    </row>
    <row r="95" spans="1:17" x14ac:dyDescent="0.25">
      <c r="A95" s="84">
        <v>92</v>
      </c>
      <c r="B95" s="9" t="s">
        <v>93</v>
      </c>
      <c r="C95" s="194">
        <v>8376</v>
      </c>
      <c r="D95" s="111"/>
      <c r="E95" s="198">
        <v>107045</v>
      </c>
      <c r="F95" s="85"/>
      <c r="G95" s="59">
        <f t="shared" si="5"/>
        <v>107864</v>
      </c>
      <c r="H95" s="53">
        <f>ROUND(G95*$C$115,0)</f>
        <v>82200</v>
      </c>
      <c r="I95" s="53">
        <f t="shared" si="11"/>
        <v>25664</v>
      </c>
      <c r="J95" s="62">
        <f t="shared" si="8"/>
        <v>7.2705556113517839E-2</v>
      </c>
      <c r="K95" s="10"/>
      <c r="P95">
        <v>97882</v>
      </c>
      <c r="Q95" s="10">
        <f t="shared" si="9"/>
        <v>9982</v>
      </c>
    </row>
    <row r="96" spans="1:17" x14ac:dyDescent="0.25">
      <c r="A96" s="84">
        <v>93</v>
      </c>
      <c r="B96" s="9" t="s">
        <v>94</v>
      </c>
      <c r="C96" s="194">
        <v>221</v>
      </c>
      <c r="D96" s="111"/>
      <c r="E96" s="198">
        <v>3929</v>
      </c>
      <c r="F96" s="85"/>
      <c r="G96" s="59">
        <f t="shared" si="5"/>
        <v>3959</v>
      </c>
      <c r="H96" s="53">
        <f t="shared" ref="H96:H103" si="12">ROUND(G96*$C$115,0)</f>
        <v>3017</v>
      </c>
      <c r="I96" s="53">
        <f t="shared" si="11"/>
        <v>942</v>
      </c>
      <c r="J96" s="62">
        <f t="shared" si="8"/>
        <v>2.6685575970983567E-3</v>
      </c>
      <c r="K96" s="10"/>
      <c r="P96">
        <v>4275</v>
      </c>
      <c r="Q96" s="10">
        <f t="shared" si="9"/>
        <v>-316</v>
      </c>
    </row>
    <row r="97" spans="1:17" x14ac:dyDescent="0.25">
      <c r="A97" s="84">
        <v>94</v>
      </c>
      <c r="B97" s="9" t="s">
        <v>95</v>
      </c>
      <c r="C97" s="194">
        <v>127</v>
      </c>
      <c r="D97" s="111"/>
      <c r="E97" s="198">
        <v>2413</v>
      </c>
      <c r="F97" s="85"/>
      <c r="G97" s="59">
        <f t="shared" si="5"/>
        <v>2431</v>
      </c>
      <c r="H97" s="53">
        <f t="shared" si="12"/>
        <v>1853</v>
      </c>
      <c r="I97" s="53">
        <f t="shared" si="11"/>
        <v>578</v>
      </c>
      <c r="J97" s="62">
        <f t="shared" si="8"/>
        <v>1.6386116490391778E-3</v>
      </c>
      <c r="K97" s="10"/>
      <c r="P97">
        <v>2592</v>
      </c>
      <c r="Q97" s="10">
        <f t="shared" si="9"/>
        <v>-161</v>
      </c>
    </row>
    <row r="98" spans="1:17" x14ac:dyDescent="0.25">
      <c r="A98" s="84">
        <v>95</v>
      </c>
      <c r="B98" s="9" t="s">
        <v>96</v>
      </c>
      <c r="C98" s="194">
        <v>263</v>
      </c>
      <c r="D98" s="111"/>
      <c r="E98" s="198">
        <v>4996</v>
      </c>
      <c r="F98" s="85"/>
      <c r="G98" s="59">
        <f t="shared" si="5"/>
        <v>5034</v>
      </c>
      <c r="H98" s="53">
        <f t="shared" si="12"/>
        <v>3836</v>
      </c>
      <c r="I98" s="53">
        <f t="shared" si="11"/>
        <v>1198</v>
      </c>
      <c r="J98" s="62">
        <f t="shared" si="8"/>
        <v>3.3931596220745457E-3</v>
      </c>
      <c r="K98" s="10"/>
      <c r="P98">
        <v>5175</v>
      </c>
      <c r="Q98" s="10">
        <f t="shared" si="9"/>
        <v>-141</v>
      </c>
    </row>
    <row r="99" spans="1:17" x14ac:dyDescent="0.25">
      <c r="A99" s="84">
        <v>96</v>
      </c>
      <c r="B99" s="9" t="s">
        <v>97</v>
      </c>
      <c r="C99" s="194">
        <v>1292</v>
      </c>
      <c r="D99" s="111"/>
      <c r="E99" s="198">
        <v>22599</v>
      </c>
      <c r="F99" s="85"/>
      <c r="G99" s="59">
        <f t="shared" si="5"/>
        <v>22772</v>
      </c>
      <c r="H99" s="53">
        <f t="shared" si="12"/>
        <v>17354</v>
      </c>
      <c r="I99" s="53">
        <f t="shared" si="11"/>
        <v>5418</v>
      </c>
      <c r="J99" s="62">
        <f t="shared" si="8"/>
        <v>1.5349430058379332E-2</v>
      </c>
      <c r="K99" s="10"/>
      <c r="P99">
        <v>22274</v>
      </c>
      <c r="Q99" s="10">
        <f t="shared" si="9"/>
        <v>498</v>
      </c>
    </row>
    <row r="100" spans="1:17" x14ac:dyDescent="0.25">
      <c r="A100" s="84">
        <v>97</v>
      </c>
      <c r="B100" s="9" t="s">
        <v>98</v>
      </c>
      <c r="C100" s="194">
        <v>882</v>
      </c>
      <c r="D100" s="111"/>
      <c r="E100" s="198">
        <v>12654</v>
      </c>
      <c r="F100" s="85"/>
      <c r="G100" s="59">
        <f t="shared" si="5"/>
        <v>12751</v>
      </c>
      <c r="H100" s="53">
        <f t="shared" si="12"/>
        <v>9717</v>
      </c>
      <c r="I100" s="53">
        <f t="shared" si="11"/>
        <v>3034</v>
      </c>
      <c r="J100" s="62">
        <f t="shared" si="8"/>
        <v>8.5947910888105952E-3</v>
      </c>
      <c r="K100" s="10"/>
      <c r="P100">
        <v>11944</v>
      </c>
      <c r="Q100" s="10">
        <f t="shared" si="9"/>
        <v>807</v>
      </c>
    </row>
    <row r="101" spans="1:17" x14ac:dyDescent="0.25">
      <c r="A101" s="84">
        <v>98</v>
      </c>
      <c r="B101" s="9" t="s">
        <v>99</v>
      </c>
      <c r="C101" s="194">
        <v>804</v>
      </c>
      <c r="D101" s="111"/>
      <c r="E101" s="198">
        <v>15553</v>
      </c>
      <c r="F101" s="85"/>
      <c r="G101" s="59">
        <f t="shared" si="5"/>
        <v>15672</v>
      </c>
      <c r="H101" s="53">
        <f t="shared" si="12"/>
        <v>11943</v>
      </c>
      <c r="I101" s="53">
        <f>ROUND(G101*$C$116,0)</f>
        <v>3729</v>
      </c>
      <c r="J101" s="62">
        <f t="shared" si="8"/>
        <v>1.0563686451559849E-2</v>
      </c>
      <c r="K101" s="10"/>
      <c r="P101">
        <v>14615</v>
      </c>
      <c r="Q101" s="10">
        <f t="shared" si="9"/>
        <v>1057</v>
      </c>
    </row>
    <row r="102" spans="1:17" x14ac:dyDescent="0.25">
      <c r="A102" s="84">
        <v>99</v>
      </c>
      <c r="B102" s="9" t="s">
        <v>100</v>
      </c>
      <c r="C102" s="194">
        <v>454</v>
      </c>
      <c r="D102" s="111"/>
      <c r="E102" s="198">
        <v>6904</v>
      </c>
      <c r="F102" s="85"/>
      <c r="G102" s="59">
        <f t="shared" si="5"/>
        <v>6957</v>
      </c>
      <c r="H102" s="53">
        <f t="shared" si="12"/>
        <v>5302</v>
      </c>
      <c r="I102" s="53">
        <f>ROUND(G102*$C$116,0)</f>
        <v>1655</v>
      </c>
      <c r="J102" s="62">
        <f t="shared" si="8"/>
        <v>4.6893546862877659E-3</v>
      </c>
      <c r="K102" s="10"/>
      <c r="P102">
        <v>6701</v>
      </c>
      <c r="Q102" s="10">
        <f t="shared" si="9"/>
        <v>256</v>
      </c>
    </row>
    <row r="103" spans="1:17" x14ac:dyDescent="0.25">
      <c r="A103" s="92">
        <v>100</v>
      </c>
      <c r="B103" s="9" t="s">
        <v>101</v>
      </c>
      <c r="C103" s="194">
        <v>212</v>
      </c>
      <c r="D103" s="111"/>
      <c r="E103" s="198">
        <v>3786</v>
      </c>
      <c r="F103" s="85"/>
      <c r="G103" s="59">
        <f t="shared" si="5"/>
        <v>3815</v>
      </c>
      <c r="H103" s="53">
        <f t="shared" si="12"/>
        <v>2907</v>
      </c>
      <c r="I103" s="53">
        <f>ROUND(G103*$C$116,0)</f>
        <v>908</v>
      </c>
      <c r="J103" s="62">
        <f t="shared" si="8"/>
        <v>2.5714946281713133E-3</v>
      </c>
      <c r="K103" s="10"/>
      <c r="L103" t="s">
        <v>130</v>
      </c>
      <c r="M103" t="s">
        <v>131</v>
      </c>
      <c r="P103">
        <v>3561</v>
      </c>
      <c r="Q103" s="10">
        <f t="shared" si="9"/>
        <v>254</v>
      </c>
    </row>
    <row r="104" spans="1:17" s="2" customFormat="1" x14ac:dyDescent="0.25">
      <c r="A104" s="93">
        <v>150</v>
      </c>
      <c r="B104" s="94" t="s">
        <v>128</v>
      </c>
      <c r="C104" s="95">
        <f>'How Allocations Were Revised'!C14</f>
        <v>11.843999999999999</v>
      </c>
      <c r="D104" s="113">
        <f>L104</f>
        <v>8602</v>
      </c>
      <c r="E104" s="200">
        <v>11371.5</v>
      </c>
      <c r="F104" s="96">
        <f>D104/D$107</f>
        <v>0.58243618389870677</v>
      </c>
      <c r="G104" s="97">
        <f>D104*1.5+1</f>
        <v>12904</v>
      </c>
      <c r="H104" s="98">
        <f>ROUND(G104*$C$115,0)</f>
        <v>9834</v>
      </c>
      <c r="I104" s="98">
        <f>ROUND(G104*$C$116,0)</f>
        <v>3070</v>
      </c>
      <c r="J104" s="99">
        <f t="shared" si="8"/>
        <v>8.6979204932955776E-3</v>
      </c>
      <c r="K104" s="10"/>
      <c r="L104" s="201">
        <v>8602</v>
      </c>
      <c r="M104" s="171">
        <v>0</v>
      </c>
      <c r="N104" s="150"/>
      <c r="P104" s="2">
        <v>11193.615</v>
      </c>
      <c r="Q104" s="10">
        <f t="shared" si="9"/>
        <v>1710.3850000000002</v>
      </c>
    </row>
    <row r="105" spans="1:17" s="2" customFormat="1" x14ac:dyDescent="0.25">
      <c r="A105" s="93">
        <v>187</v>
      </c>
      <c r="B105" s="94" t="s">
        <v>146</v>
      </c>
      <c r="C105" s="95">
        <f>'How Allocations Were Revised'!D14</f>
        <v>13.671000000000001</v>
      </c>
      <c r="D105" s="113">
        <f>L105</f>
        <v>6167</v>
      </c>
      <c r="E105" s="200">
        <v>9200.5</v>
      </c>
      <c r="F105" s="96">
        <f>D105/D$107</f>
        <v>0.41756381610129323</v>
      </c>
      <c r="G105" s="97">
        <f>(D105*1.5)+0.5</f>
        <v>9251</v>
      </c>
      <c r="H105" s="98">
        <f>ROUND(G105*$C$115,0)-1</f>
        <v>7049</v>
      </c>
      <c r="I105" s="98">
        <f>ROUND(G105*$C$116,0)+1</f>
        <v>2202</v>
      </c>
      <c r="J105" s="99">
        <f t="shared" si="8"/>
        <v>6.2356217051671879E-3</v>
      </c>
      <c r="K105" s="10"/>
      <c r="L105" s="201">
        <v>6167</v>
      </c>
      <c r="M105" s="171">
        <v>0</v>
      </c>
      <c r="N105" s="150"/>
      <c r="P105" s="2">
        <v>16057.800000000001</v>
      </c>
      <c r="Q105" s="10">
        <f t="shared" si="9"/>
        <v>-6806.8000000000011</v>
      </c>
    </row>
    <row r="106" spans="1:17" ht="12.75" customHeight="1" x14ac:dyDescent="0.25">
      <c r="A106" s="100"/>
      <c r="D106" s="114">
        <v>0</v>
      </c>
      <c r="F106" s="85"/>
    </row>
    <row r="107" spans="1:17" ht="13.8" thickBot="1" x14ac:dyDescent="0.3">
      <c r="A107" s="101" t="s">
        <v>102</v>
      </c>
      <c r="B107" s="101"/>
      <c r="C107" s="152">
        <f>SUM(C4:C106)</f>
        <v>87294.514999999999</v>
      </c>
      <c r="D107" s="102">
        <f>SUM(D4:D105)</f>
        <v>14769</v>
      </c>
      <c r="E107" s="155">
        <f>SUM(E4:E106)</f>
        <v>1470898</v>
      </c>
      <c r="F107" s="103">
        <f>SUM(F4:F106)</f>
        <v>1</v>
      </c>
      <c r="G107" s="104">
        <f>SUM(G4:G106)</f>
        <v>1483573</v>
      </c>
      <c r="H107" s="105">
        <f>SUM(H4:H105)</f>
        <v>1130589</v>
      </c>
      <c r="I107" s="105">
        <f>SUM(I4:I105)</f>
        <v>352984</v>
      </c>
      <c r="J107" s="63">
        <f t="shared" si="8"/>
        <v>1</v>
      </c>
      <c r="P107">
        <v>1446635.415</v>
      </c>
    </row>
    <row r="108" spans="1:17" ht="12.75" customHeight="1" thickTop="1" thickBot="1" x14ac:dyDescent="0.3">
      <c r="G108" s="106">
        <f>B110-G107</f>
        <v>0</v>
      </c>
    </row>
    <row r="109" spans="1:17" ht="14.4" thickTop="1" thickBot="1" x14ac:dyDescent="0.3"/>
    <row r="110" spans="1:17" ht="13.8" thickTop="1" x14ac:dyDescent="0.25">
      <c r="A110" s="24" t="s">
        <v>109</v>
      </c>
      <c r="B110" s="154">
        <f>B115+B116</f>
        <v>1483573</v>
      </c>
      <c r="C110" s="25"/>
      <c r="D110" s="115"/>
      <c r="E110" s="23"/>
      <c r="F110" s="107"/>
      <c r="G110" s="57"/>
      <c r="I110" s="62"/>
      <c r="J110"/>
    </row>
    <row r="111" spans="1:17" x14ac:dyDescent="0.25">
      <c r="A111" s="26" t="s">
        <v>110</v>
      </c>
      <c r="B111" s="27">
        <f>C107</f>
        <v>87294.514999999999</v>
      </c>
      <c r="C111" s="28"/>
      <c r="D111" s="116"/>
      <c r="E111" s="29"/>
      <c r="F111" s="42"/>
      <c r="G111" s="58"/>
      <c r="H111" s="66"/>
    </row>
    <row r="112" spans="1:17" x14ac:dyDescent="0.25">
      <c r="A112" s="108" t="s">
        <v>111</v>
      </c>
      <c r="B112" s="109">
        <f>B110/B111</f>
        <v>16.995031131108295</v>
      </c>
      <c r="C112" s="30"/>
      <c r="D112" s="117"/>
      <c r="E112" s="29"/>
      <c r="F112" s="42"/>
      <c r="G112" s="58"/>
      <c r="H112" s="66"/>
    </row>
    <row r="113" spans="1:10" x14ac:dyDescent="0.25">
      <c r="A113" s="26"/>
      <c r="B113" s="31"/>
      <c r="C113" s="30"/>
      <c r="D113" s="117"/>
      <c r="E113" s="29"/>
      <c r="F113" s="42"/>
      <c r="G113" s="58"/>
      <c r="H113" s="66"/>
    </row>
    <row r="114" spans="1:10" ht="26.4" x14ac:dyDescent="0.25">
      <c r="A114" s="32" t="s">
        <v>154</v>
      </c>
      <c r="B114" s="156">
        <f>ROUND(352979/C116,0)</f>
        <v>1483573</v>
      </c>
      <c r="C114" s="153" t="s">
        <v>149</v>
      </c>
      <c r="D114" s="118" t="s">
        <v>141</v>
      </c>
      <c r="E114" s="157" t="s">
        <v>153</v>
      </c>
      <c r="F114" s="43"/>
      <c r="G114" s="57"/>
      <c r="J114" s="161"/>
    </row>
    <row r="115" spans="1:10" x14ac:dyDescent="0.25">
      <c r="A115" s="26" t="s">
        <v>112</v>
      </c>
      <c r="B115" s="33">
        <f>ROUND(B114*C115,0)</f>
        <v>1130594</v>
      </c>
      <c r="C115" s="34">
        <f>(0.25*D115)+(0.75*E115)</f>
        <v>0.76207499999999995</v>
      </c>
      <c r="D115" s="165">
        <v>0.76049999999999995</v>
      </c>
      <c r="E115" s="165">
        <v>0.76259999999999994</v>
      </c>
      <c r="F115" s="44"/>
      <c r="G115" s="57"/>
      <c r="H115" s="67"/>
      <c r="J115" s="160"/>
    </row>
    <row r="116" spans="1:10" ht="13.8" thickBot="1" x14ac:dyDescent="0.3">
      <c r="A116" s="35" t="s">
        <v>125</v>
      </c>
      <c r="B116" s="36">
        <v>352979</v>
      </c>
      <c r="C116" s="37">
        <f>100%-C115</f>
        <v>0.23792500000000005</v>
      </c>
      <c r="D116" s="166">
        <f>1-D115</f>
        <v>0.23950000000000005</v>
      </c>
      <c r="E116" s="166">
        <f>1-E115</f>
        <v>0.23740000000000006</v>
      </c>
      <c r="F116" s="44"/>
      <c r="G116" s="57"/>
      <c r="H116" s="65"/>
      <c r="I116" s="65"/>
      <c r="J116" s="10"/>
    </row>
    <row r="117" spans="1:10" ht="14.4" thickTop="1" thickBot="1" x14ac:dyDescent="0.3">
      <c r="A117" s="7"/>
      <c r="B117" s="38"/>
      <c r="C117" s="39"/>
      <c r="D117" s="119"/>
      <c r="E117" s="40"/>
      <c r="F117" s="40"/>
      <c r="G117" s="57"/>
      <c r="H117" s="54"/>
      <c r="J117" s="10"/>
    </row>
    <row r="118" spans="1:10" ht="13.8" thickTop="1" x14ac:dyDescent="0.25">
      <c r="A118" s="11" t="s">
        <v>105</v>
      </c>
      <c r="B118" s="12"/>
      <c r="C118" s="12"/>
      <c r="D118" s="120"/>
      <c r="E118" s="45"/>
      <c r="F118" s="45"/>
      <c r="G118" s="57"/>
      <c r="H118" s="54"/>
      <c r="I118" s="55"/>
    </row>
    <row r="119" spans="1:10" x14ac:dyDescent="0.25">
      <c r="A119" s="13"/>
      <c r="B119" s="14"/>
      <c r="C119" s="15" t="s">
        <v>51</v>
      </c>
      <c r="D119" s="121" t="s">
        <v>88</v>
      </c>
      <c r="E119" s="46"/>
      <c r="F119" s="46"/>
      <c r="G119" s="57"/>
      <c r="H119" s="65"/>
      <c r="I119" s="55"/>
    </row>
    <row r="120" spans="1:10" x14ac:dyDescent="0.25">
      <c r="A120" s="16" t="s">
        <v>106</v>
      </c>
      <c r="B120" s="14"/>
      <c r="C120" s="17">
        <f>'How Allocations Were Revised'!C12</f>
        <v>126</v>
      </c>
      <c r="D120" s="17">
        <f>'How Allocations Were Revised'!D12</f>
        <v>49</v>
      </c>
      <c r="E120" s="47"/>
      <c r="F120" s="47"/>
      <c r="H120" s="65"/>
      <c r="I120" s="55"/>
    </row>
    <row r="121" spans="1:10" x14ac:dyDescent="0.25">
      <c r="A121" s="13" t="s">
        <v>107</v>
      </c>
      <c r="B121" s="14"/>
      <c r="C121" s="18">
        <v>9.4E-2</v>
      </c>
      <c r="D121" s="18">
        <v>0.27900000000000003</v>
      </c>
      <c r="E121" s="48"/>
      <c r="F121" s="48"/>
      <c r="I121" s="55"/>
    </row>
    <row r="122" spans="1:10" x14ac:dyDescent="0.25">
      <c r="A122" s="13" t="s">
        <v>108</v>
      </c>
      <c r="B122" s="14"/>
      <c r="C122" s="19">
        <f>ROUND(C120*C121,0)</f>
        <v>12</v>
      </c>
      <c r="D122" s="19">
        <f>ROUND(D120*D121,0)</f>
        <v>14</v>
      </c>
      <c r="E122" s="49"/>
      <c r="F122" s="49"/>
      <c r="I122" s="55"/>
    </row>
    <row r="123" spans="1:10" ht="13.8" thickBot="1" x14ac:dyDescent="0.3">
      <c r="A123" s="20"/>
      <c r="B123" s="21"/>
      <c r="C123" s="22">
        <f>C120-C122</f>
        <v>114</v>
      </c>
      <c r="D123" s="22">
        <f>D120-D122</f>
        <v>35</v>
      </c>
      <c r="E123" s="47"/>
      <c r="F123" s="47"/>
      <c r="H123" s="65"/>
      <c r="I123" s="55"/>
    </row>
    <row r="124" spans="1:10" ht="13.8" thickTop="1" x14ac:dyDescent="0.25"/>
    <row r="126" spans="1:10" x14ac:dyDescent="0.25">
      <c r="G126" s="60"/>
      <c r="H126" s="55"/>
    </row>
    <row r="127" spans="1:10" x14ac:dyDescent="0.25">
      <c r="G127" s="60"/>
      <c r="H127" s="55"/>
    </row>
    <row r="128" spans="1:10" x14ac:dyDescent="0.25">
      <c r="G128" s="60"/>
      <c r="H128" s="55"/>
    </row>
    <row r="129" spans="1:9" x14ac:dyDescent="0.25">
      <c r="G129" s="60"/>
      <c r="H129" s="55"/>
    </row>
    <row r="130" spans="1:9" x14ac:dyDescent="0.25">
      <c r="A130" s="4"/>
      <c r="B130" s="4"/>
      <c r="C130"/>
      <c r="D130" s="122"/>
      <c r="E130"/>
      <c r="F130"/>
      <c r="G130" s="60"/>
      <c r="H130" s="55"/>
      <c r="I130" s="56"/>
    </row>
    <row r="131" spans="1:9" x14ac:dyDescent="0.25">
      <c r="A131" s="4"/>
      <c r="B131" s="4"/>
      <c r="C131"/>
      <c r="D131" s="122"/>
      <c r="E131"/>
      <c r="F131"/>
      <c r="G131" s="60"/>
      <c r="H131" s="55"/>
      <c r="I131" s="56"/>
    </row>
    <row r="132" spans="1:9" x14ac:dyDescent="0.25">
      <c r="A132" s="4"/>
      <c r="B132" s="4"/>
      <c r="C132"/>
      <c r="D132" s="122"/>
      <c r="E132"/>
      <c r="F132"/>
      <c r="G132" s="60"/>
      <c r="H132" s="55"/>
      <c r="I132" s="56"/>
    </row>
    <row r="133" spans="1:9" x14ac:dyDescent="0.25">
      <c r="A133" s="4"/>
      <c r="B133" s="4"/>
      <c r="C133"/>
      <c r="D133" s="122"/>
      <c r="E133"/>
      <c r="F133"/>
      <c r="G133" s="60"/>
      <c r="H133" s="55"/>
      <c r="I133" s="56"/>
    </row>
    <row r="134" spans="1:9" x14ac:dyDescent="0.25">
      <c r="A134" s="4"/>
      <c r="B134" s="4"/>
      <c r="C134"/>
      <c r="D134" s="122"/>
      <c r="E134"/>
      <c r="F134"/>
      <c r="I134" s="56"/>
    </row>
    <row r="135" spans="1:9" x14ac:dyDescent="0.25">
      <c r="A135" s="4"/>
      <c r="B135" s="4"/>
      <c r="C135"/>
      <c r="D135" s="122"/>
      <c r="E135"/>
      <c r="F135"/>
      <c r="I135" s="56"/>
    </row>
    <row r="136" spans="1:9" x14ac:dyDescent="0.25">
      <c r="A136" s="4"/>
      <c r="B136" s="4"/>
      <c r="C136"/>
      <c r="D136" s="122"/>
      <c r="E136"/>
      <c r="F136"/>
      <c r="I136" s="56"/>
    </row>
    <row r="137" spans="1:9" x14ac:dyDescent="0.25">
      <c r="A137" s="4"/>
      <c r="B137" s="4"/>
      <c r="C137"/>
      <c r="D137" s="122"/>
      <c r="E137"/>
      <c r="F137"/>
      <c r="I137" s="56"/>
    </row>
    <row r="139" spans="1:9" x14ac:dyDescent="0.25">
      <c r="G139" s="60"/>
      <c r="H139" s="55"/>
    </row>
    <row r="140" spans="1:9" x14ac:dyDescent="0.25">
      <c r="G140" s="60"/>
      <c r="H140" s="55"/>
    </row>
    <row r="141" spans="1:9" x14ac:dyDescent="0.25">
      <c r="G141" s="60"/>
      <c r="H141" s="55"/>
    </row>
    <row r="142" spans="1:9" x14ac:dyDescent="0.25">
      <c r="G142" s="60"/>
      <c r="H142" s="55"/>
    </row>
    <row r="143" spans="1:9" x14ac:dyDescent="0.25">
      <c r="B143" s="4"/>
      <c r="C143"/>
      <c r="D143" s="122"/>
      <c r="E143"/>
      <c r="F143"/>
      <c r="G143" s="60"/>
      <c r="H143" s="55"/>
      <c r="I143" s="56"/>
    </row>
    <row r="144" spans="1:9" x14ac:dyDescent="0.25">
      <c r="B144" s="4"/>
      <c r="C144"/>
      <c r="D144" s="122"/>
      <c r="E144"/>
      <c r="F144"/>
      <c r="G144" s="60"/>
      <c r="H144" s="55"/>
      <c r="I144" s="56"/>
    </row>
    <row r="145" spans="2:9" x14ac:dyDescent="0.25">
      <c r="B145" s="4"/>
      <c r="C145"/>
      <c r="D145" s="122"/>
      <c r="E145"/>
      <c r="F145"/>
      <c r="G145" s="60"/>
      <c r="H145" s="55"/>
      <c r="I145" s="56"/>
    </row>
    <row r="146" spans="2:9" x14ac:dyDescent="0.25">
      <c r="B146" s="4"/>
      <c r="C146"/>
      <c r="D146" s="122"/>
      <c r="E146"/>
      <c r="F146"/>
      <c r="G146" s="60"/>
      <c r="H146" s="55"/>
      <c r="I146" s="56"/>
    </row>
    <row r="147" spans="2:9" x14ac:dyDescent="0.25">
      <c r="B147" s="4"/>
      <c r="C147"/>
      <c r="D147" s="122"/>
      <c r="E147"/>
      <c r="F147"/>
      <c r="G147" s="60"/>
      <c r="H147" s="55"/>
      <c r="I147" s="56"/>
    </row>
    <row r="148" spans="2:9" x14ac:dyDescent="0.25">
      <c r="B148" s="4"/>
      <c r="C148"/>
      <c r="D148" s="122"/>
      <c r="E148"/>
      <c r="F148"/>
      <c r="I148" s="56"/>
    </row>
    <row r="149" spans="2:9" x14ac:dyDescent="0.25">
      <c r="B149" s="4"/>
      <c r="C149"/>
      <c r="D149" s="122"/>
      <c r="E149"/>
      <c r="F149"/>
      <c r="I149" s="56"/>
    </row>
    <row r="150" spans="2:9" x14ac:dyDescent="0.25">
      <c r="B150" s="4"/>
      <c r="C150"/>
      <c r="D150" s="122"/>
      <c r="E150"/>
      <c r="F150"/>
      <c r="I150" s="56"/>
    </row>
    <row r="151" spans="2:9" x14ac:dyDescent="0.25">
      <c r="B151" s="4"/>
      <c r="C151"/>
      <c r="D151" s="122"/>
      <c r="E151"/>
      <c r="F151"/>
      <c r="I151" s="56"/>
    </row>
  </sheetData>
  <mergeCells count="1">
    <mergeCell ref="A2:I2"/>
  </mergeCells>
  <phoneticPr fontId="35" type="noConversion"/>
  <printOptions horizontalCentered="1" gridLines="1"/>
  <pageMargins left="0.75" right="0.75" top="1" bottom="1" header="0.5" footer="0.5"/>
  <pageSetup scale="46" orientation="portrait" r:id="rId1"/>
  <headerFooter alignWithMargins="0">
    <oddFooter>&amp;R&amp;Z&amp;F
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1"/>
  <sheetViews>
    <sheetView zoomScaleNormal="100" workbookViewId="0">
      <selection activeCell="D4" sqref="D4"/>
    </sheetView>
  </sheetViews>
  <sheetFormatPr defaultRowHeight="13.2" x14ac:dyDescent="0.25"/>
  <cols>
    <col min="2" max="2" width="8.5546875" customWidth="1"/>
    <col min="3" max="3" width="21.44140625" customWidth="1"/>
    <col min="4" max="4" width="14.5546875" style="59" customWidth="1"/>
    <col min="5" max="5" width="4.44140625" customWidth="1"/>
    <col min="6" max="6" width="10" customWidth="1"/>
    <col min="7" max="7" width="18.88671875" customWidth="1"/>
    <col min="10" max="11" width="9.109375" hidden="1" customWidth="1"/>
    <col min="12" max="12" width="0" hidden="1" customWidth="1"/>
  </cols>
  <sheetData>
    <row r="1" spans="2:11" ht="19.5" customHeight="1" x14ac:dyDescent="0.25">
      <c r="D1" s="80"/>
    </row>
    <row r="2" spans="2:11" s="51" customFormat="1" ht="18" customHeight="1" x14ac:dyDescent="0.3">
      <c r="B2" s="180" t="s">
        <v>138</v>
      </c>
      <c r="C2" s="172"/>
      <c r="D2" s="173"/>
      <c r="E2" s="50"/>
      <c r="F2" s="50"/>
      <c r="G2" s="50"/>
    </row>
    <row r="3" spans="2:11" s="7" customFormat="1" ht="21.75" customHeight="1" x14ac:dyDescent="0.25">
      <c r="B3" s="181" t="s">
        <v>1</v>
      </c>
      <c r="C3" s="182" t="s">
        <v>0</v>
      </c>
      <c r="D3" s="183" t="s">
        <v>113</v>
      </c>
    </row>
    <row r="4" spans="2:11" x14ac:dyDescent="0.25">
      <c r="B4" s="84">
        <v>1</v>
      </c>
      <c r="C4" s="8" t="s">
        <v>2</v>
      </c>
      <c r="D4" s="190">
        <v>22427</v>
      </c>
      <c r="E4" s="10"/>
      <c r="G4" s="10"/>
      <c r="J4">
        <v>22274</v>
      </c>
      <c r="K4" s="10">
        <f t="shared" ref="K4:K35" si="0">D4-J4</f>
        <v>153</v>
      </c>
    </row>
    <row r="5" spans="2:11" x14ac:dyDescent="0.25">
      <c r="B5" s="84">
        <v>2</v>
      </c>
      <c r="C5" s="9" t="s">
        <v>3</v>
      </c>
      <c r="D5" s="190">
        <v>6160</v>
      </c>
      <c r="E5" s="10"/>
      <c r="J5">
        <v>6104</v>
      </c>
      <c r="K5" s="10">
        <f t="shared" si="0"/>
        <v>56</v>
      </c>
    </row>
    <row r="6" spans="2:11" x14ac:dyDescent="0.25">
      <c r="B6" s="84">
        <v>3</v>
      </c>
      <c r="C6" s="9" t="s">
        <v>4</v>
      </c>
      <c r="D6" s="190">
        <v>2127</v>
      </c>
      <c r="E6" s="10"/>
      <c r="J6">
        <v>1976</v>
      </c>
      <c r="K6" s="10">
        <f t="shared" si="0"/>
        <v>151</v>
      </c>
    </row>
    <row r="7" spans="2:11" x14ac:dyDescent="0.25">
      <c r="B7" s="84">
        <v>4</v>
      </c>
      <c r="C7" s="9" t="s">
        <v>5</v>
      </c>
      <c r="D7" s="190">
        <v>4949</v>
      </c>
      <c r="E7" s="10"/>
      <c r="J7">
        <v>4128</v>
      </c>
      <c r="K7" s="10">
        <f t="shared" si="0"/>
        <v>821</v>
      </c>
    </row>
    <row r="8" spans="2:11" x14ac:dyDescent="0.25">
      <c r="B8" s="84">
        <v>5</v>
      </c>
      <c r="C8" s="9" t="s">
        <v>6</v>
      </c>
      <c r="D8" s="190">
        <v>5531</v>
      </c>
      <c r="E8" s="10"/>
      <c r="J8">
        <v>5126</v>
      </c>
      <c r="K8" s="10">
        <f t="shared" si="0"/>
        <v>405</v>
      </c>
    </row>
    <row r="9" spans="2:11" x14ac:dyDescent="0.25">
      <c r="B9" s="84">
        <v>6</v>
      </c>
      <c r="C9" s="9" t="s">
        <v>7</v>
      </c>
      <c r="D9" s="190">
        <v>3881</v>
      </c>
      <c r="E9" s="10"/>
      <c r="F9" s="184" t="s">
        <v>132</v>
      </c>
      <c r="G9" s="185" t="s">
        <v>133</v>
      </c>
      <c r="J9">
        <v>3796</v>
      </c>
      <c r="K9" s="10">
        <f t="shared" si="0"/>
        <v>85</v>
      </c>
    </row>
    <row r="10" spans="2:11" x14ac:dyDescent="0.25">
      <c r="B10" s="84">
        <v>7</v>
      </c>
      <c r="C10" s="9" t="s">
        <v>8</v>
      </c>
      <c r="D10" s="190">
        <v>8200</v>
      </c>
      <c r="E10" s="10"/>
      <c r="F10" s="184" t="s">
        <v>134</v>
      </c>
      <c r="G10" s="186">
        <v>41892</v>
      </c>
      <c r="J10">
        <v>8061</v>
      </c>
      <c r="K10" s="10">
        <f t="shared" si="0"/>
        <v>139</v>
      </c>
    </row>
    <row r="11" spans="2:11" x14ac:dyDescent="0.25">
      <c r="B11" s="84">
        <v>8</v>
      </c>
      <c r="C11" s="9" t="s">
        <v>9</v>
      </c>
      <c r="D11" s="190">
        <v>3614</v>
      </c>
      <c r="E11" s="10"/>
      <c r="F11" s="184" t="s">
        <v>135</v>
      </c>
      <c r="G11" s="187">
        <v>31</v>
      </c>
      <c r="J11">
        <v>4109</v>
      </c>
      <c r="K11" s="10">
        <f t="shared" si="0"/>
        <v>-495</v>
      </c>
    </row>
    <row r="12" spans="2:11" x14ac:dyDescent="0.25">
      <c r="B12" s="84">
        <v>9</v>
      </c>
      <c r="C12" s="9" t="s">
        <v>10</v>
      </c>
      <c r="D12" s="190">
        <v>6627</v>
      </c>
      <c r="E12" s="10"/>
      <c r="F12" s="188" t="s">
        <v>136</v>
      </c>
      <c r="G12" s="189" t="s">
        <v>137</v>
      </c>
      <c r="J12">
        <v>7337</v>
      </c>
      <c r="K12" s="10">
        <f t="shared" si="0"/>
        <v>-710</v>
      </c>
    </row>
    <row r="13" spans="2:11" x14ac:dyDescent="0.25">
      <c r="B13" s="84">
        <v>10</v>
      </c>
      <c r="C13" s="9" t="s">
        <v>11</v>
      </c>
      <c r="D13" s="190">
        <v>16706</v>
      </c>
      <c r="E13" s="10"/>
      <c r="J13">
        <v>17726</v>
      </c>
      <c r="K13" s="10">
        <f t="shared" si="0"/>
        <v>-1020</v>
      </c>
    </row>
    <row r="14" spans="2:11" x14ac:dyDescent="0.25">
      <c r="B14" s="84">
        <v>11</v>
      </c>
      <c r="C14" s="9" t="s">
        <v>12</v>
      </c>
      <c r="D14" s="190">
        <v>39821</v>
      </c>
      <c r="E14" s="10"/>
      <c r="J14">
        <v>40098</v>
      </c>
      <c r="K14" s="10">
        <f t="shared" si="0"/>
        <v>-277</v>
      </c>
    </row>
    <row r="15" spans="2:11" x14ac:dyDescent="0.25">
      <c r="B15" s="84">
        <v>12</v>
      </c>
      <c r="C15" s="9" t="s">
        <v>13</v>
      </c>
      <c r="D15" s="190">
        <v>16258</v>
      </c>
      <c r="E15" s="10"/>
      <c r="J15">
        <v>16111</v>
      </c>
      <c r="K15" s="10">
        <f t="shared" si="0"/>
        <v>147</v>
      </c>
    </row>
    <row r="16" spans="2:11" x14ac:dyDescent="0.25">
      <c r="B16" s="84">
        <v>13</v>
      </c>
      <c r="C16" s="9" t="s">
        <v>14</v>
      </c>
      <c r="D16" s="190">
        <v>29541</v>
      </c>
      <c r="E16" s="10"/>
      <c r="J16">
        <v>28525</v>
      </c>
      <c r="K16" s="10">
        <f t="shared" si="0"/>
        <v>1016</v>
      </c>
    </row>
    <row r="17" spans="2:11" x14ac:dyDescent="0.25">
      <c r="B17" s="84">
        <v>14</v>
      </c>
      <c r="C17" s="9" t="s">
        <v>15</v>
      </c>
      <c r="D17" s="190">
        <v>14656</v>
      </c>
      <c r="E17" s="10"/>
      <c r="J17">
        <v>14448</v>
      </c>
      <c r="K17" s="10">
        <f t="shared" si="0"/>
        <v>208</v>
      </c>
    </row>
    <row r="18" spans="2:11" x14ac:dyDescent="0.25">
      <c r="B18" s="84">
        <v>15</v>
      </c>
      <c r="C18" s="9" t="s">
        <v>16</v>
      </c>
      <c r="D18" s="190">
        <v>1239</v>
      </c>
      <c r="E18" s="10"/>
      <c r="J18">
        <v>1174</v>
      </c>
      <c r="K18" s="10">
        <f t="shared" si="0"/>
        <v>65</v>
      </c>
    </row>
    <row r="19" spans="2:11" x14ac:dyDescent="0.25">
      <c r="B19" s="84">
        <v>16</v>
      </c>
      <c r="C19" s="9" t="s">
        <v>17</v>
      </c>
      <c r="D19" s="190">
        <v>9354</v>
      </c>
      <c r="E19" s="10"/>
      <c r="J19">
        <v>9274</v>
      </c>
      <c r="K19" s="10">
        <f t="shared" si="0"/>
        <v>80</v>
      </c>
    </row>
    <row r="20" spans="2:11" x14ac:dyDescent="0.25">
      <c r="B20" s="84">
        <v>17</v>
      </c>
      <c r="C20" s="9" t="s">
        <v>18</v>
      </c>
      <c r="D20" s="190">
        <v>3758</v>
      </c>
      <c r="E20" s="10"/>
      <c r="J20">
        <v>3874</v>
      </c>
      <c r="K20" s="10">
        <f t="shared" si="0"/>
        <v>-116</v>
      </c>
    </row>
    <row r="21" spans="2:11" x14ac:dyDescent="0.25">
      <c r="B21" s="84">
        <v>18</v>
      </c>
      <c r="C21" s="9" t="s">
        <v>19</v>
      </c>
      <c r="D21" s="190">
        <v>24058</v>
      </c>
      <c r="E21" s="10"/>
      <c r="J21">
        <v>24280</v>
      </c>
      <c r="K21" s="10">
        <f t="shared" si="0"/>
        <v>-222</v>
      </c>
    </row>
    <row r="22" spans="2:11" x14ac:dyDescent="0.25">
      <c r="B22" s="84">
        <v>19</v>
      </c>
      <c r="C22" s="9" t="s">
        <v>20</v>
      </c>
      <c r="D22" s="190">
        <v>9174</v>
      </c>
      <c r="E22" s="10"/>
      <c r="J22">
        <v>9254</v>
      </c>
      <c r="K22" s="10">
        <f t="shared" si="0"/>
        <v>-80</v>
      </c>
    </row>
    <row r="23" spans="2:11" x14ac:dyDescent="0.25">
      <c r="B23" s="84">
        <v>20</v>
      </c>
      <c r="C23" s="9" t="s">
        <v>21</v>
      </c>
      <c r="D23" s="190">
        <v>5579</v>
      </c>
      <c r="E23" s="10"/>
      <c r="J23">
        <v>5909</v>
      </c>
      <c r="K23" s="10">
        <f t="shared" si="0"/>
        <v>-330</v>
      </c>
    </row>
    <row r="24" spans="2:11" x14ac:dyDescent="0.25">
      <c r="B24" s="84">
        <v>21</v>
      </c>
      <c r="C24" s="9" t="s">
        <v>22</v>
      </c>
      <c r="D24" s="190">
        <v>2088</v>
      </c>
      <c r="E24" s="10"/>
      <c r="J24">
        <v>2172</v>
      </c>
      <c r="K24" s="10">
        <f t="shared" si="0"/>
        <v>-84</v>
      </c>
    </row>
    <row r="25" spans="2:11" x14ac:dyDescent="0.25">
      <c r="B25" s="84">
        <v>22</v>
      </c>
      <c r="C25" s="9" t="s">
        <v>23</v>
      </c>
      <c r="D25" s="190">
        <v>1859</v>
      </c>
      <c r="E25" s="10"/>
      <c r="J25">
        <v>1927</v>
      </c>
      <c r="K25" s="10">
        <f t="shared" si="0"/>
        <v>-68</v>
      </c>
    </row>
    <row r="26" spans="2:11" x14ac:dyDescent="0.25">
      <c r="B26" s="84">
        <v>23</v>
      </c>
      <c r="C26" s="9" t="s">
        <v>24</v>
      </c>
      <c r="D26" s="190">
        <v>16659</v>
      </c>
      <c r="E26" s="10"/>
      <c r="J26">
        <v>16923</v>
      </c>
      <c r="K26" s="10">
        <f t="shared" si="0"/>
        <v>-264</v>
      </c>
    </row>
    <row r="27" spans="2:11" x14ac:dyDescent="0.25">
      <c r="B27" s="84">
        <v>24</v>
      </c>
      <c r="C27" s="9" t="s">
        <v>25</v>
      </c>
      <c r="D27" s="190">
        <v>11728</v>
      </c>
      <c r="E27" s="10"/>
      <c r="J27">
        <v>12345</v>
      </c>
      <c r="K27" s="10">
        <f t="shared" si="0"/>
        <v>-617</v>
      </c>
    </row>
    <row r="28" spans="2:11" x14ac:dyDescent="0.25">
      <c r="B28" s="84">
        <v>25</v>
      </c>
      <c r="C28" s="9" t="s">
        <v>26</v>
      </c>
      <c r="D28" s="190">
        <v>12101</v>
      </c>
      <c r="E28" s="10"/>
      <c r="J28">
        <v>12120</v>
      </c>
      <c r="K28" s="10">
        <f t="shared" si="0"/>
        <v>-19</v>
      </c>
    </row>
    <row r="29" spans="2:11" x14ac:dyDescent="0.25">
      <c r="B29" s="84">
        <v>26</v>
      </c>
      <c r="C29" s="9" t="s">
        <v>27</v>
      </c>
      <c r="D29" s="190">
        <v>43796</v>
      </c>
      <c r="E29" s="10"/>
      <c r="J29">
        <v>42964</v>
      </c>
      <c r="K29" s="10">
        <f t="shared" si="0"/>
        <v>832</v>
      </c>
    </row>
    <row r="30" spans="2:11" x14ac:dyDescent="0.25">
      <c r="B30" s="84">
        <v>27</v>
      </c>
      <c r="C30" s="9" t="s">
        <v>28</v>
      </c>
      <c r="D30" s="190">
        <v>2136</v>
      </c>
      <c r="E30" s="10"/>
      <c r="J30">
        <v>2250</v>
      </c>
      <c r="K30" s="10">
        <f t="shared" si="0"/>
        <v>-114</v>
      </c>
    </row>
    <row r="31" spans="2:11" x14ac:dyDescent="0.25">
      <c r="B31" s="84">
        <v>28</v>
      </c>
      <c r="C31" s="9" t="s">
        <v>29</v>
      </c>
      <c r="D31" s="190">
        <v>6027</v>
      </c>
      <c r="E31" s="10"/>
      <c r="J31">
        <v>5644</v>
      </c>
      <c r="K31" s="10">
        <f t="shared" si="0"/>
        <v>383</v>
      </c>
    </row>
    <row r="32" spans="2:11" x14ac:dyDescent="0.25">
      <c r="B32" s="84">
        <v>29</v>
      </c>
      <c r="C32" s="9" t="s">
        <v>30</v>
      </c>
      <c r="D32" s="190">
        <v>27538</v>
      </c>
      <c r="E32" s="10"/>
      <c r="J32">
        <v>27870</v>
      </c>
      <c r="K32" s="10">
        <f t="shared" si="0"/>
        <v>-332</v>
      </c>
    </row>
    <row r="33" spans="2:11" x14ac:dyDescent="0.25">
      <c r="B33" s="84">
        <v>30</v>
      </c>
      <c r="C33" s="9" t="s">
        <v>31</v>
      </c>
      <c r="D33" s="190">
        <v>6398</v>
      </c>
      <c r="E33" s="10"/>
      <c r="J33">
        <v>6906</v>
      </c>
      <c r="K33" s="10">
        <f t="shared" si="0"/>
        <v>-508</v>
      </c>
    </row>
    <row r="34" spans="2:11" x14ac:dyDescent="0.25">
      <c r="B34" s="84">
        <v>31</v>
      </c>
      <c r="C34" s="9" t="s">
        <v>32</v>
      </c>
      <c r="D34" s="190">
        <v>10622</v>
      </c>
      <c r="E34" s="10"/>
      <c r="J34">
        <v>10809</v>
      </c>
      <c r="K34" s="10">
        <f t="shared" si="0"/>
        <v>-187</v>
      </c>
    </row>
    <row r="35" spans="2:11" x14ac:dyDescent="0.25">
      <c r="B35" s="84">
        <v>32</v>
      </c>
      <c r="C35" s="9" t="s">
        <v>33</v>
      </c>
      <c r="D35" s="190">
        <v>40096</v>
      </c>
      <c r="E35" s="10"/>
      <c r="J35">
        <v>39677</v>
      </c>
      <c r="K35" s="10">
        <f t="shared" si="0"/>
        <v>419</v>
      </c>
    </row>
    <row r="36" spans="2:11" x14ac:dyDescent="0.25">
      <c r="B36" s="84">
        <v>33</v>
      </c>
      <c r="C36" s="9" t="s">
        <v>34</v>
      </c>
      <c r="D36" s="190">
        <v>10289</v>
      </c>
      <c r="E36" s="10"/>
      <c r="J36">
        <v>10301</v>
      </c>
      <c r="K36" s="10">
        <f t="shared" ref="K36:K67" si="1">D36-J36</f>
        <v>-12</v>
      </c>
    </row>
    <row r="37" spans="2:11" x14ac:dyDescent="0.25">
      <c r="B37" s="84">
        <v>34</v>
      </c>
      <c r="C37" s="9" t="s">
        <v>35</v>
      </c>
      <c r="D37" s="190">
        <v>52235</v>
      </c>
      <c r="E37" s="10"/>
      <c r="J37">
        <v>51249</v>
      </c>
      <c r="K37" s="10">
        <f t="shared" si="1"/>
        <v>986</v>
      </c>
    </row>
    <row r="38" spans="2:11" x14ac:dyDescent="0.25">
      <c r="B38" s="84">
        <v>35</v>
      </c>
      <c r="C38" s="9" t="s">
        <v>36</v>
      </c>
      <c r="D38" s="190">
        <v>10450</v>
      </c>
      <c r="E38" s="10"/>
      <c r="J38">
        <v>9704</v>
      </c>
      <c r="K38" s="10">
        <f t="shared" si="1"/>
        <v>746</v>
      </c>
    </row>
    <row r="39" spans="2:11" x14ac:dyDescent="0.25">
      <c r="B39" s="84">
        <v>36</v>
      </c>
      <c r="C39" s="9" t="s">
        <v>37</v>
      </c>
      <c r="D39" s="190">
        <v>28711</v>
      </c>
      <c r="E39" s="10"/>
      <c r="J39">
        <v>29993</v>
      </c>
      <c r="K39" s="10">
        <f t="shared" si="1"/>
        <v>-1282</v>
      </c>
    </row>
    <row r="40" spans="2:11" x14ac:dyDescent="0.25">
      <c r="B40" s="84">
        <v>37</v>
      </c>
      <c r="C40" s="9" t="s">
        <v>38</v>
      </c>
      <c r="D40" s="190">
        <v>1878</v>
      </c>
      <c r="E40" s="10"/>
      <c r="J40">
        <v>1790</v>
      </c>
      <c r="K40" s="10">
        <f t="shared" si="1"/>
        <v>88</v>
      </c>
    </row>
    <row r="41" spans="2:11" x14ac:dyDescent="0.25">
      <c r="B41" s="84">
        <v>38</v>
      </c>
      <c r="C41" s="9" t="s">
        <v>39</v>
      </c>
      <c r="D41" s="190">
        <v>2117</v>
      </c>
      <c r="E41" s="10"/>
      <c r="J41">
        <v>2084</v>
      </c>
      <c r="K41" s="10">
        <f t="shared" si="1"/>
        <v>33</v>
      </c>
    </row>
    <row r="42" spans="2:11" x14ac:dyDescent="0.25">
      <c r="B42" s="84">
        <v>39</v>
      </c>
      <c r="C42" s="9" t="s">
        <v>40</v>
      </c>
      <c r="D42" s="190">
        <v>9640</v>
      </c>
      <c r="E42" s="10"/>
      <c r="J42">
        <v>9880</v>
      </c>
      <c r="K42" s="10">
        <f t="shared" si="1"/>
        <v>-240</v>
      </c>
    </row>
    <row r="43" spans="2:11" x14ac:dyDescent="0.25">
      <c r="B43" s="84">
        <v>40</v>
      </c>
      <c r="C43" s="9" t="s">
        <v>41</v>
      </c>
      <c r="D43" s="190">
        <v>4072</v>
      </c>
      <c r="E43" s="10"/>
      <c r="J43">
        <v>3903</v>
      </c>
      <c r="K43" s="10">
        <f t="shared" si="1"/>
        <v>169</v>
      </c>
    </row>
    <row r="44" spans="2:11" x14ac:dyDescent="0.25">
      <c r="B44" s="84">
        <v>41</v>
      </c>
      <c r="C44" s="9" t="s">
        <v>42</v>
      </c>
      <c r="D44" s="190">
        <v>54295</v>
      </c>
      <c r="E44" s="10"/>
      <c r="J44">
        <v>53480</v>
      </c>
      <c r="K44" s="10">
        <f t="shared" si="1"/>
        <v>815</v>
      </c>
    </row>
    <row r="45" spans="2:11" x14ac:dyDescent="0.25">
      <c r="B45" s="84">
        <v>42</v>
      </c>
      <c r="C45" s="9" t="s">
        <v>43</v>
      </c>
      <c r="D45" s="190">
        <v>9412</v>
      </c>
      <c r="E45" s="10"/>
      <c r="J45">
        <v>9841</v>
      </c>
      <c r="K45" s="10">
        <f t="shared" si="1"/>
        <v>-429</v>
      </c>
    </row>
    <row r="46" spans="2:11" x14ac:dyDescent="0.25">
      <c r="B46" s="84">
        <v>43</v>
      </c>
      <c r="C46" s="9" t="s">
        <v>44</v>
      </c>
      <c r="D46" s="190">
        <v>19348</v>
      </c>
      <c r="E46" s="10"/>
      <c r="J46">
        <v>18616</v>
      </c>
      <c r="K46" s="10">
        <f t="shared" si="1"/>
        <v>732</v>
      </c>
    </row>
    <row r="47" spans="2:11" x14ac:dyDescent="0.25">
      <c r="B47" s="84">
        <v>44</v>
      </c>
      <c r="C47" s="9" t="s">
        <v>45</v>
      </c>
      <c r="D47" s="190">
        <v>9583</v>
      </c>
      <c r="E47" s="10"/>
      <c r="J47">
        <v>9714</v>
      </c>
      <c r="K47" s="10">
        <f t="shared" si="1"/>
        <v>-131</v>
      </c>
    </row>
    <row r="48" spans="2:11" x14ac:dyDescent="0.25">
      <c r="B48" s="84">
        <v>45</v>
      </c>
      <c r="C48" s="9" t="s">
        <v>46</v>
      </c>
      <c r="D48" s="190">
        <v>17135</v>
      </c>
      <c r="E48" s="10"/>
      <c r="J48">
        <v>15710</v>
      </c>
      <c r="K48" s="10">
        <f t="shared" si="1"/>
        <v>1425</v>
      </c>
    </row>
    <row r="49" spans="2:11" x14ac:dyDescent="0.25">
      <c r="B49" s="84">
        <v>46</v>
      </c>
      <c r="C49" s="9" t="s">
        <v>47</v>
      </c>
      <c r="D49" s="190">
        <v>3489</v>
      </c>
      <c r="E49" s="10"/>
      <c r="J49">
        <v>3932</v>
      </c>
      <c r="K49" s="10">
        <f t="shared" si="1"/>
        <v>-443</v>
      </c>
    </row>
    <row r="50" spans="2:11" x14ac:dyDescent="0.25">
      <c r="B50" s="84">
        <v>47</v>
      </c>
      <c r="C50" s="9" t="s">
        <v>48</v>
      </c>
      <c r="D50" s="190">
        <v>7352</v>
      </c>
      <c r="E50" s="10"/>
      <c r="J50">
        <v>7278</v>
      </c>
      <c r="K50" s="10">
        <f t="shared" si="1"/>
        <v>74</v>
      </c>
    </row>
    <row r="51" spans="2:11" x14ac:dyDescent="0.25">
      <c r="B51" s="84">
        <v>48</v>
      </c>
      <c r="C51" s="9" t="s">
        <v>49</v>
      </c>
      <c r="D51" s="190">
        <v>1087</v>
      </c>
      <c r="E51" s="10"/>
      <c r="J51">
        <v>1213</v>
      </c>
      <c r="K51" s="10">
        <f t="shared" si="1"/>
        <v>-126</v>
      </c>
    </row>
    <row r="52" spans="2:11" x14ac:dyDescent="0.25">
      <c r="B52" s="84">
        <v>49</v>
      </c>
      <c r="C52" s="9" t="s">
        <v>50</v>
      </c>
      <c r="D52" s="190">
        <v>24783</v>
      </c>
      <c r="E52" s="10"/>
      <c r="J52">
        <v>24759</v>
      </c>
      <c r="K52" s="10">
        <f t="shared" si="1"/>
        <v>24</v>
      </c>
    </row>
    <row r="53" spans="2:11" s="2" customFormat="1" x14ac:dyDescent="0.25">
      <c r="B53" s="86">
        <v>50</v>
      </c>
      <c r="C53" s="87" t="s">
        <v>103</v>
      </c>
      <c r="D53" s="191">
        <v>5808</v>
      </c>
      <c r="E53" s="10"/>
      <c r="H53" s="150"/>
      <c r="J53" s="2">
        <v>5331</v>
      </c>
      <c r="K53" s="10">
        <f t="shared" si="1"/>
        <v>477</v>
      </c>
    </row>
    <row r="54" spans="2:11" x14ac:dyDescent="0.25">
      <c r="B54" s="84">
        <v>51</v>
      </c>
      <c r="C54" s="9" t="s">
        <v>52</v>
      </c>
      <c r="D54" s="190">
        <v>37122</v>
      </c>
      <c r="E54" s="10"/>
      <c r="J54">
        <v>33847</v>
      </c>
      <c r="K54" s="10">
        <f t="shared" si="1"/>
        <v>3275</v>
      </c>
    </row>
    <row r="55" spans="2:11" x14ac:dyDescent="0.25">
      <c r="B55" s="84">
        <v>52</v>
      </c>
      <c r="C55" s="9" t="s">
        <v>53</v>
      </c>
      <c r="D55" s="190">
        <v>1869</v>
      </c>
      <c r="E55" s="10"/>
      <c r="J55">
        <v>2005</v>
      </c>
      <c r="K55" s="10">
        <f t="shared" si="1"/>
        <v>-136</v>
      </c>
    </row>
    <row r="56" spans="2:11" x14ac:dyDescent="0.25">
      <c r="B56" s="84">
        <v>53</v>
      </c>
      <c r="C56" s="9" t="s">
        <v>54</v>
      </c>
      <c r="D56" s="190">
        <v>11252</v>
      </c>
      <c r="E56" s="10"/>
      <c r="J56">
        <v>10946</v>
      </c>
      <c r="K56" s="10">
        <f t="shared" si="1"/>
        <v>306</v>
      </c>
    </row>
    <row r="57" spans="2:11" x14ac:dyDescent="0.25">
      <c r="B57" s="84">
        <v>54</v>
      </c>
      <c r="C57" s="9" t="s">
        <v>55</v>
      </c>
      <c r="D57" s="190">
        <v>11404</v>
      </c>
      <c r="E57" s="10"/>
      <c r="J57">
        <v>11338</v>
      </c>
      <c r="K57" s="10">
        <f t="shared" si="1"/>
        <v>66</v>
      </c>
    </row>
    <row r="58" spans="2:11" x14ac:dyDescent="0.25">
      <c r="B58" s="84">
        <v>55</v>
      </c>
      <c r="C58" s="9" t="s">
        <v>56</v>
      </c>
      <c r="D58" s="190">
        <v>11966</v>
      </c>
      <c r="E58" s="10"/>
      <c r="J58">
        <v>11631</v>
      </c>
      <c r="K58" s="10">
        <f t="shared" si="1"/>
        <v>335</v>
      </c>
    </row>
    <row r="59" spans="2:11" x14ac:dyDescent="0.25">
      <c r="B59" s="84">
        <v>56</v>
      </c>
      <c r="C59" s="9" t="s">
        <v>57</v>
      </c>
      <c r="D59" s="190">
        <v>5969</v>
      </c>
      <c r="E59" s="10"/>
      <c r="J59">
        <v>6505</v>
      </c>
      <c r="K59" s="10">
        <f t="shared" si="1"/>
        <v>-536</v>
      </c>
    </row>
    <row r="60" spans="2:11" x14ac:dyDescent="0.25">
      <c r="B60" s="84">
        <v>57</v>
      </c>
      <c r="C60" s="9" t="s">
        <v>58</v>
      </c>
      <c r="D60" s="190">
        <v>4301</v>
      </c>
      <c r="E60" s="10"/>
      <c r="J60">
        <v>4255</v>
      </c>
      <c r="K60" s="10">
        <f t="shared" si="1"/>
        <v>46</v>
      </c>
    </row>
    <row r="61" spans="2:11" x14ac:dyDescent="0.25">
      <c r="B61" s="84">
        <v>58</v>
      </c>
      <c r="C61" s="9" t="s">
        <v>59</v>
      </c>
      <c r="D61" s="190">
        <v>3967</v>
      </c>
      <c r="E61" s="10"/>
      <c r="F61" s="184" t="s">
        <v>132</v>
      </c>
      <c r="G61" s="185" t="s">
        <v>133</v>
      </c>
      <c r="J61">
        <v>4598</v>
      </c>
      <c r="K61" s="10">
        <f t="shared" si="1"/>
        <v>-631</v>
      </c>
    </row>
    <row r="62" spans="2:11" x14ac:dyDescent="0.25">
      <c r="B62" s="84">
        <v>59</v>
      </c>
      <c r="C62" s="9" t="s">
        <v>60</v>
      </c>
      <c r="D62" s="190">
        <v>8515</v>
      </c>
      <c r="E62" s="10"/>
      <c r="F62" s="184" t="s">
        <v>134</v>
      </c>
      <c r="G62" s="186">
        <v>41182</v>
      </c>
      <c r="J62">
        <v>8364</v>
      </c>
      <c r="K62" s="10">
        <f t="shared" si="1"/>
        <v>151</v>
      </c>
    </row>
    <row r="63" spans="2:11" x14ac:dyDescent="0.25">
      <c r="B63" s="84">
        <v>60</v>
      </c>
      <c r="C63" s="9" t="s">
        <v>61</v>
      </c>
      <c r="D63" s="190">
        <v>124151</v>
      </c>
      <c r="E63" s="10"/>
      <c r="F63" s="184" t="s">
        <v>135</v>
      </c>
      <c r="G63" s="187">
        <v>31</v>
      </c>
      <c r="J63">
        <v>116243</v>
      </c>
      <c r="K63" s="10">
        <f t="shared" si="1"/>
        <v>7908</v>
      </c>
    </row>
    <row r="64" spans="2:11" x14ac:dyDescent="0.25">
      <c r="B64" s="84">
        <v>61</v>
      </c>
      <c r="C64" s="9" t="s">
        <v>62</v>
      </c>
      <c r="D64" s="190">
        <v>3204</v>
      </c>
      <c r="E64" s="10"/>
      <c r="F64" s="188" t="s">
        <v>136</v>
      </c>
      <c r="G64" s="189" t="s">
        <v>137</v>
      </c>
      <c r="J64">
        <v>3424</v>
      </c>
      <c r="K64" s="10">
        <f t="shared" si="1"/>
        <v>-220</v>
      </c>
    </row>
    <row r="65" spans="2:11" x14ac:dyDescent="0.25">
      <c r="B65" s="84">
        <v>62</v>
      </c>
      <c r="C65" s="9" t="s">
        <v>63</v>
      </c>
      <c r="D65" s="190">
        <v>6484</v>
      </c>
      <c r="E65" s="10"/>
      <c r="J65">
        <v>6711</v>
      </c>
      <c r="K65" s="10">
        <f t="shared" si="1"/>
        <v>-227</v>
      </c>
    </row>
    <row r="66" spans="2:11" x14ac:dyDescent="0.25">
      <c r="B66" s="84">
        <v>63</v>
      </c>
      <c r="C66" s="9" t="s">
        <v>64</v>
      </c>
      <c r="D66" s="190">
        <v>12815</v>
      </c>
      <c r="E66" s="10"/>
      <c r="J66">
        <v>13138</v>
      </c>
      <c r="K66" s="10">
        <f t="shared" si="1"/>
        <v>-323</v>
      </c>
    </row>
    <row r="67" spans="2:11" x14ac:dyDescent="0.25">
      <c r="B67" s="84">
        <v>64</v>
      </c>
      <c r="C67" s="9" t="s">
        <v>65</v>
      </c>
      <c r="D67" s="190">
        <v>17308</v>
      </c>
      <c r="E67" s="10"/>
      <c r="J67">
        <v>16874</v>
      </c>
      <c r="K67" s="10">
        <f t="shared" si="1"/>
        <v>434</v>
      </c>
    </row>
    <row r="68" spans="2:11" x14ac:dyDescent="0.25">
      <c r="B68" s="84">
        <v>65</v>
      </c>
      <c r="C68" s="9" t="s">
        <v>66</v>
      </c>
      <c r="D68" s="190">
        <v>24277</v>
      </c>
      <c r="E68" s="10"/>
      <c r="J68">
        <v>21159</v>
      </c>
      <c r="K68" s="10">
        <f t="shared" ref="K68:K99" si="2">D68-J68</f>
        <v>3118</v>
      </c>
    </row>
    <row r="69" spans="2:11" x14ac:dyDescent="0.25">
      <c r="B69" s="84">
        <v>66</v>
      </c>
      <c r="C69" s="9" t="s">
        <v>67</v>
      </c>
      <c r="D69" s="190">
        <v>3547</v>
      </c>
      <c r="E69" s="10"/>
      <c r="J69">
        <v>3414</v>
      </c>
      <c r="K69" s="10">
        <f t="shared" si="2"/>
        <v>133</v>
      </c>
    </row>
    <row r="70" spans="2:11" x14ac:dyDescent="0.25">
      <c r="B70" s="84">
        <v>67</v>
      </c>
      <c r="C70" s="9" t="s">
        <v>68</v>
      </c>
      <c r="D70" s="190">
        <v>18546</v>
      </c>
      <c r="E70" s="10"/>
      <c r="J70">
        <v>18939</v>
      </c>
      <c r="K70" s="10">
        <f t="shared" si="2"/>
        <v>-393</v>
      </c>
    </row>
    <row r="71" spans="2:11" x14ac:dyDescent="0.25">
      <c r="B71" s="84">
        <v>68</v>
      </c>
      <c r="C71" s="9" t="s">
        <v>69</v>
      </c>
      <c r="D71" s="190">
        <v>12043</v>
      </c>
      <c r="E71" s="10"/>
      <c r="J71">
        <v>11964</v>
      </c>
      <c r="K71" s="10">
        <f t="shared" si="2"/>
        <v>79</v>
      </c>
    </row>
    <row r="72" spans="2:11" x14ac:dyDescent="0.25">
      <c r="B72" s="84">
        <v>69</v>
      </c>
      <c r="C72" s="9" t="s">
        <v>70</v>
      </c>
      <c r="D72" s="190">
        <v>2165</v>
      </c>
      <c r="E72" s="10"/>
      <c r="J72">
        <v>2152</v>
      </c>
      <c r="K72" s="10">
        <f t="shared" si="2"/>
        <v>13</v>
      </c>
    </row>
    <row r="73" spans="2:11" x14ac:dyDescent="0.25">
      <c r="B73" s="84">
        <v>70</v>
      </c>
      <c r="C73" s="9" t="s">
        <v>71</v>
      </c>
      <c r="D73" s="190">
        <v>5234</v>
      </c>
      <c r="E73" s="10"/>
      <c r="J73">
        <v>5116</v>
      </c>
      <c r="K73" s="10">
        <f t="shared" si="2"/>
        <v>118</v>
      </c>
    </row>
    <row r="74" spans="2:11" x14ac:dyDescent="0.25">
      <c r="B74" s="84">
        <v>71</v>
      </c>
      <c r="C74" s="9" t="s">
        <v>72</v>
      </c>
      <c r="D74" s="190">
        <v>9726</v>
      </c>
      <c r="E74" s="10"/>
      <c r="J74">
        <v>10252</v>
      </c>
      <c r="K74" s="10">
        <f t="shared" si="2"/>
        <v>-526</v>
      </c>
    </row>
    <row r="75" spans="2:11" x14ac:dyDescent="0.25">
      <c r="B75" s="84">
        <v>72</v>
      </c>
      <c r="C75" s="9" t="s">
        <v>73</v>
      </c>
      <c r="D75" s="190">
        <v>2184</v>
      </c>
      <c r="E75" s="10"/>
      <c r="J75">
        <v>2201</v>
      </c>
      <c r="K75" s="10">
        <f t="shared" si="2"/>
        <v>-17</v>
      </c>
    </row>
    <row r="76" spans="2:11" x14ac:dyDescent="0.25">
      <c r="B76" s="84">
        <v>73</v>
      </c>
      <c r="C76" s="9" t="s">
        <v>74</v>
      </c>
      <c r="D76" s="190">
        <v>5951</v>
      </c>
      <c r="E76" s="10"/>
      <c r="J76">
        <v>5987</v>
      </c>
      <c r="K76" s="10">
        <f t="shared" si="2"/>
        <v>-36</v>
      </c>
    </row>
    <row r="77" spans="2:11" x14ac:dyDescent="0.25">
      <c r="B77" s="84">
        <v>74</v>
      </c>
      <c r="C77" s="9" t="s">
        <v>75</v>
      </c>
      <c r="D77" s="190">
        <v>23438</v>
      </c>
      <c r="E77" s="10"/>
      <c r="J77">
        <v>23174</v>
      </c>
      <c r="K77" s="10">
        <f t="shared" si="2"/>
        <v>264</v>
      </c>
    </row>
    <row r="78" spans="2:11" x14ac:dyDescent="0.25">
      <c r="B78" s="84">
        <v>75</v>
      </c>
      <c r="C78" s="9" t="s">
        <v>76</v>
      </c>
      <c r="D78" s="190">
        <v>2909</v>
      </c>
      <c r="E78" s="10"/>
      <c r="J78">
        <v>2768</v>
      </c>
      <c r="K78" s="10">
        <f t="shared" si="2"/>
        <v>141</v>
      </c>
    </row>
    <row r="79" spans="2:11" x14ac:dyDescent="0.25">
      <c r="B79" s="84">
        <v>76</v>
      </c>
      <c r="C79" s="9" t="s">
        <v>77</v>
      </c>
      <c r="D79" s="190">
        <v>25202</v>
      </c>
      <c r="E79" s="10"/>
      <c r="J79">
        <v>23165</v>
      </c>
      <c r="K79" s="10">
        <f t="shared" si="2"/>
        <v>2037</v>
      </c>
    </row>
    <row r="80" spans="2:11" x14ac:dyDescent="0.25">
      <c r="B80" s="84">
        <v>77</v>
      </c>
      <c r="C80" s="9" t="s">
        <v>78</v>
      </c>
      <c r="D80" s="190">
        <v>9878</v>
      </c>
      <c r="E80" s="10"/>
      <c r="J80">
        <v>8198</v>
      </c>
      <c r="K80" s="10">
        <f t="shared" si="2"/>
        <v>1680</v>
      </c>
    </row>
    <row r="81" spans="2:11" x14ac:dyDescent="0.25">
      <c r="B81" s="84">
        <v>78</v>
      </c>
      <c r="C81" s="9" t="s">
        <v>79</v>
      </c>
      <c r="D81" s="190">
        <v>31000</v>
      </c>
      <c r="E81" s="10"/>
      <c r="J81">
        <v>31949</v>
      </c>
      <c r="K81" s="10">
        <f t="shared" si="2"/>
        <v>-949</v>
      </c>
    </row>
    <row r="82" spans="2:11" x14ac:dyDescent="0.25">
      <c r="B82" s="84">
        <v>79</v>
      </c>
      <c r="C82" s="9" t="s">
        <v>80</v>
      </c>
      <c r="D82" s="190">
        <v>14542</v>
      </c>
      <c r="E82" s="10"/>
      <c r="J82">
        <v>14566</v>
      </c>
      <c r="K82" s="10">
        <f t="shared" si="2"/>
        <v>-24</v>
      </c>
    </row>
    <row r="83" spans="2:11" x14ac:dyDescent="0.25">
      <c r="B83" s="84">
        <v>80</v>
      </c>
      <c r="C83" s="9" t="s">
        <v>81</v>
      </c>
      <c r="D83" s="190">
        <v>21836</v>
      </c>
      <c r="E83" s="10"/>
      <c r="J83">
        <v>22421</v>
      </c>
      <c r="K83" s="10">
        <f t="shared" si="2"/>
        <v>-585</v>
      </c>
    </row>
    <row r="84" spans="2:11" x14ac:dyDescent="0.25">
      <c r="B84" s="84">
        <v>81</v>
      </c>
      <c r="C84" s="9" t="s">
        <v>82</v>
      </c>
      <c r="D84" s="190">
        <v>10804</v>
      </c>
      <c r="E84" s="10"/>
      <c r="J84">
        <v>10888</v>
      </c>
      <c r="K84" s="10">
        <f t="shared" si="2"/>
        <v>-84</v>
      </c>
    </row>
    <row r="85" spans="2:11" x14ac:dyDescent="0.25">
      <c r="B85" s="84">
        <v>82</v>
      </c>
      <c r="C85" s="9" t="s">
        <v>83</v>
      </c>
      <c r="D85" s="190">
        <v>14494</v>
      </c>
      <c r="E85" s="10"/>
      <c r="J85">
        <v>13998</v>
      </c>
      <c r="K85" s="10">
        <f t="shared" si="2"/>
        <v>496</v>
      </c>
    </row>
    <row r="86" spans="2:11" x14ac:dyDescent="0.25">
      <c r="B86" s="84">
        <v>83</v>
      </c>
      <c r="C86" s="9" t="s">
        <v>84</v>
      </c>
      <c r="D86" s="190">
        <v>7075</v>
      </c>
      <c r="E86" s="10"/>
      <c r="J86">
        <v>7523</v>
      </c>
      <c r="K86" s="10">
        <f t="shared" si="2"/>
        <v>-448</v>
      </c>
    </row>
    <row r="87" spans="2:11" x14ac:dyDescent="0.25">
      <c r="B87" s="84">
        <v>84</v>
      </c>
      <c r="C87" s="9" t="s">
        <v>85</v>
      </c>
      <c r="D87" s="190">
        <v>9421</v>
      </c>
      <c r="E87" s="10"/>
      <c r="J87">
        <v>9107</v>
      </c>
      <c r="K87" s="10">
        <f t="shared" si="2"/>
        <v>314</v>
      </c>
    </row>
    <row r="88" spans="2:11" x14ac:dyDescent="0.25">
      <c r="B88" s="84">
        <v>85</v>
      </c>
      <c r="C88" s="9" t="s">
        <v>86</v>
      </c>
      <c r="D88" s="190">
        <v>7819</v>
      </c>
      <c r="E88" s="10"/>
      <c r="J88">
        <v>7992</v>
      </c>
      <c r="K88" s="10">
        <f t="shared" si="2"/>
        <v>-173</v>
      </c>
    </row>
    <row r="89" spans="2:11" x14ac:dyDescent="0.25">
      <c r="B89" s="84">
        <v>86</v>
      </c>
      <c r="C89" s="9" t="s">
        <v>87</v>
      </c>
      <c r="D89" s="190">
        <v>14599</v>
      </c>
      <c r="E89" s="10"/>
      <c r="J89">
        <v>14448</v>
      </c>
      <c r="K89" s="10">
        <f t="shared" si="2"/>
        <v>151</v>
      </c>
    </row>
    <row r="90" spans="2:11" x14ac:dyDescent="0.25">
      <c r="B90" s="90">
        <v>87</v>
      </c>
      <c r="C90" s="91" t="s">
        <v>104</v>
      </c>
      <c r="D90" s="190">
        <v>2650</v>
      </c>
      <c r="E90" s="10"/>
      <c r="H90" s="151"/>
      <c r="J90">
        <v>2455</v>
      </c>
      <c r="K90" s="10">
        <f t="shared" si="2"/>
        <v>195</v>
      </c>
    </row>
    <row r="91" spans="2:11" x14ac:dyDescent="0.25">
      <c r="B91" s="84">
        <v>88</v>
      </c>
      <c r="C91" s="9" t="s">
        <v>89</v>
      </c>
      <c r="D91" s="190">
        <v>5903</v>
      </c>
      <c r="E91" s="10"/>
      <c r="J91">
        <v>5273</v>
      </c>
      <c r="K91" s="10">
        <f t="shared" si="2"/>
        <v>630</v>
      </c>
    </row>
    <row r="92" spans="2:11" x14ac:dyDescent="0.25">
      <c r="B92" s="84">
        <v>89</v>
      </c>
      <c r="C92" s="9" t="s">
        <v>90</v>
      </c>
      <c r="D92" s="190">
        <v>982</v>
      </c>
      <c r="E92" s="10"/>
      <c r="J92">
        <v>841</v>
      </c>
      <c r="K92" s="10">
        <f t="shared" si="2"/>
        <v>141</v>
      </c>
    </row>
    <row r="93" spans="2:11" x14ac:dyDescent="0.25">
      <c r="B93" s="84">
        <v>90</v>
      </c>
      <c r="C93" s="9" t="s">
        <v>91</v>
      </c>
      <c r="D93" s="190">
        <v>27949</v>
      </c>
      <c r="E93" s="10"/>
      <c r="J93">
        <v>25454</v>
      </c>
      <c r="K93" s="10">
        <f t="shared" si="2"/>
        <v>2495</v>
      </c>
    </row>
    <row r="94" spans="2:11" x14ac:dyDescent="0.25">
      <c r="B94" s="84">
        <v>91</v>
      </c>
      <c r="C94" s="9" t="s">
        <v>92</v>
      </c>
      <c r="D94" s="190">
        <v>9554</v>
      </c>
      <c r="E94" s="10"/>
      <c r="J94">
        <v>11113</v>
      </c>
      <c r="K94" s="10">
        <f t="shared" si="2"/>
        <v>-1559</v>
      </c>
    </row>
    <row r="95" spans="2:11" x14ac:dyDescent="0.25">
      <c r="B95" s="84">
        <v>92</v>
      </c>
      <c r="C95" s="9" t="s">
        <v>93</v>
      </c>
      <c r="D95" s="190">
        <v>107045</v>
      </c>
      <c r="E95" s="10"/>
      <c r="J95">
        <v>97882</v>
      </c>
      <c r="K95" s="10">
        <f t="shared" si="2"/>
        <v>9163</v>
      </c>
    </row>
    <row r="96" spans="2:11" x14ac:dyDescent="0.25">
      <c r="B96" s="84">
        <v>93</v>
      </c>
      <c r="C96" s="9" t="s">
        <v>94</v>
      </c>
      <c r="D96" s="190">
        <v>3929</v>
      </c>
      <c r="E96" s="10"/>
      <c r="J96">
        <v>4275</v>
      </c>
      <c r="K96" s="10">
        <f t="shared" si="2"/>
        <v>-346</v>
      </c>
    </row>
    <row r="97" spans="2:11" x14ac:dyDescent="0.25">
      <c r="B97" s="84">
        <v>94</v>
      </c>
      <c r="C97" s="9" t="s">
        <v>95</v>
      </c>
      <c r="D97" s="190">
        <v>2413</v>
      </c>
      <c r="E97" s="10"/>
      <c r="J97">
        <v>2592</v>
      </c>
      <c r="K97" s="10">
        <f t="shared" si="2"/>
        <v>-179</v>
      </c>
    </row>
    <row r="98" spans="2:11" x14ac:dyDescent="0.25">
      <c r="B98" s="84">
        <v>95</v>
      </c>
      <c r="C98" s="9" t="s">
        <v>96</v>
      </c>
      <c r="D98" s="190">
        <v>4996</v>
      </c>
      <c r="E98" s="10"/>
      <c r="J98">
        <v>5175</v>
      </c>
      <c r="K98" s="10">
        <f t="shared" si="2"/>
        <v>-179</v>
      </c>
    </row>
    <row r="99" spans="2:11" x14ac:dyDescent="0.25">
      <c r="B99" s="84">
        <v>96</v>
      </c>
      <c r="C99" s="9" t="s">
        <v>97</v>
      </c>
      <c r="D99" s="190">
        <v>22599</v>
      </c>
      <c r="E99" s="10"/>
      <c r="J99">
        <v>22274</v>
      </c>
      <c r="K99" s="10">
        <f t="shared" si="2"/>
        <v>325</v>
      </c>
    </row>
    <row r="100" spans="2:11" x14ac:dyDescent="0.25">
      <c r="B100" s="84">
        <v>97</v>
      </c>
      <c r="C100" s="9" t="s">
        <v>98</v>
      </c>
      <c r="D100" s="190">
        <v>12654</v>
      </c>
      <c r="E100" s="10"/>
      <c r="J100">
        <v>11944</v>
      </c>
      <c r="K100" s="10">
        <f t="shared" ref="K100:K105" si="3">D100-J100</f>
        <v>710</v>
      </c>
    </row>
    <row r="101" spans="2:11" x14ac:dyDescent="0.25">
      <c r="B101" s="84">
        <v>98</v>
      </c>
      <c r="C101" s="9" t="s">
        <v>99</v>
      </c>
      <c r="D101" s="190">
        <v>15553</v>
      </c>
      <c r="E101" s="10"/>
      <c r="J101">
        <v>14615</v>
      </c>
      <c r="K101" s="10">
        <f t="shared" si="3"/>
        <v>938</v>
      </c>
    </row>
    <row r="102" spans="2:11" x14ac:dyDescent="0.25">
      <c r="B102" s="84">
        <v>99</v>
      </c>
      <c r="C102" s="9" t="s">
        <v>100</v>
      </c>
      <c r="D102" s="190">
        <v>6904</v>
      </c>
      <c r="E102" s="10"/>
      <c r="J102">
        <v>6701</v>
      </c>
      <c r="K102" s="10">
        <f t="shared" si="3"/>
        <v>203</v>
      </c>
    </row>
    <row r="103" spans="2:11" x14ac:dyDescent="0.25">
      <c r="B103" s="92">
        <v>0</v>
      </c>
      <c r="C103" s="9" t="s">
        <v>101</v>
      </c>
      <c r="D103" s="190">
        <v>3786</v>
      </c>
      <c r="E103" s="10"/>
      <c r="J103">
        <v>3561</v>
      </c>
      <c r="K103" s="10">
        <f t="shared" si="3"/>
        <v>225</v>
      </c>
    </row>
    <row r="104" spans="2:11" s="2" customFormat="1" x14ac:dyDescent="0.25">
      <c r="B104" s="174">
        <v>150</v>
      </c>
      <c r="C104" s="87" t="s">
        <v>128</v>
      </c>
      <c r="D104" s="191">
        <v>11371.5</v>
      </c>
      <c r="E104" s="175"/>
      <c r="F104" s="171"/>
      <c r="G104" s="171"/>
      <c r="H104" s="150"/>
      <c r="J104" s="2">
        <v>11193.615</v>
      </c>
      <c r="K104" s="175">
        <f t="shared" si="3"/>
        <v>177.88500000000022</v>
      </c>
    </row>
    <row r="105" spans="2:11" s="2" customFormat="1" x14ac:dyDescent="0.25">
      <c r="B105" s="174">
        <v>187</v>
      </c>
      <c r="C105" s="87" t="s">
        <v>129</v>
      </c>
      <c r="D105" s="192">
        <v>9200.5</v>
      </c>
      <c r="E105" s="175"/>
      <c r="F105" s="171"/>
      <c r="G105" s="171"/>
      <c r="H105" s="150"/>
      <c r="J105" s="2">
        <v>16057.800000000001</v>
      </c>
      <c r="K105" s="175">
        <f t="shared" si="3"/>
        <v>-6857.3000000000011</v>
      </c>
    </row>
    <row r="106" spans="2:11" ht="13.8" thickBot="1" x14ac:dyDescent="0.3">
      <c r="B106" s="177" t="s">
        <v>102</v>
      </c>
      <c r="C106" s="178"/>
      <c r="D106" s="193">
        <f>SUM(D4:D105)</f>
        <v>1470898</v>
      </c>
      <c r="J106">
        <v>1446635.415</v>
      </c>
    </row>
    <row r="107" spans="2:11" ht="13.8" thickTop="1" x14ac:dyDescent="0.25">
      <c r="B107" s="1"/>
      <c r="C107" s="179"/>
      <c r="D107" s="176"/>
    </row>
    <row r="108" spans="2:11" x14ac:dyDescent="0.25">
      <c r="D108" s="60"/>
    </row>
    <row r="109" spans="2:11" x14ac:dyDescent="0.25">
      <c r="D109" s="60"/>
    </row>
    <row r="110" spans="2:11" x14ac:dyDescent="0.25">
      <c r="B110" s="4"/>
      <c r="C110" s="4"/>
      <c r="D110" s="60"/>
    </row>
    <row r="111" spans="2:11" x14ac:dyDescent="0.25">
      <c r="B111" s="4"/>
      <c r="C111" s="4"/>
      <c r="D111" s="60"/>
    </row>
    <row r="112" spans="2:11" x14ac:dyDescent="0.25">
      <c r="B112" s="4"/>
      <c r="C112" s="4"/>
      <c r="D112" s="60"/>
    </row>
    <row r="113" spans="2:4" x14ac:dyDescent="0.25">
      <c r="B113" s="4"/>
      <c r="C113" s="4"/>
      <c r="D113" s="60"/>
    </row>
    <row r="114" spans="2:4" x14ac:dyDescent="0.25">
      <c r="B114" s="4"/>
      <c r="C114" s="4"/>
    </row>
    <row r="115" spans="2:4" x14ac:dyDescent="0.25">
      <c r="B115" s="4"/>
      <c r="C115" s="4"/>
    </row>
    <row r="116" spans="2:4" x14ac:dyDescent="0.25">
      <c r="B116" s="4"/>
      <c r="C116" s="4"/>
    </row>
    <row r="117" spans="2:4" x14ac:dyDescent="0.25">
      <c r="B117" s="4"/>
      <c r="C117" s="4"/>
    </row>
    <row r="119" spans="2:4" x14ac:dyDescent="0.25">
      <c r="D119" s="60"/>
    </row>
    <row r="120" spans="2:4" x14ac:dyDescent="0.25">
      <c r="D120" s="60"/>
    </row>
    <row r="121" spans="2:4" x14ac:dyDescent="0.25">
      <c r="D121" s="60"/>
    </row>
    <row r="122" spans="2:4" x14ac:dyDescent="0.25">
      <c r="D122" s="60"/>
    </row>
    <row r="123" spans="2:4" x14ac:dyDescent="0.25">
      <c r="C123" s="4"/>
      <c r="D123" s="60"/>
    </row>
    <row r="124" spans="2:4" x14ac:dyDescent="0.25">
      <c r="C124" s="4"/>
      <c r="D124" s="60"/>
    </row>
    <row r="125" spans="2:4" x14ac:dyDescent="0.25">
      <c r="C125" s="4"/>
      <c r="D125" s="60"/>
    </row>
    <row r="126" spans="2:4" x14ac:dyDescent="0.25">
      <c r="C126" s="4"/>
      <c r="D126" s="60"/>
    </row>
    <row r="127" spans="2:4" x14ac:dyDescent="0.25">
      <c r="C127" s="4"/>
      <c r="D127" s="60"/>
    </row>
    <row r="128" spans="2:4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</sheetData>
  <phoneticPr fontId="35" type="noConversion"/>
  <pageMargins left="0.5" right="0" top="0.25" bottom="0.5" header="0.25" footer="0.25"/>
  <pageSetup orientation="portrait" r:id="rId1"/>
  <headerFooter alignWithMargins="0">
    <oddFooter>&amp;R&amp;D
pg&amp;P of &amp;N</oddFooter>
  </headerFooter>
  <rowBreaks count="1" manualBreakCount="1">
    <brk id="55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3"/>
  <sheetViews>
    <sheetView tabSelected="1" topLeftCell="A2" workbookViewId="0">
      <selection activeCell="A2" sqref="A2:J2"/>
    </sheetView>
  </sheetViews>
  <sheetFormatPr defaultRowHeight="13.2" x14ac:dyDescent="0.25"/>
  <cols>
    <col min="1" max="1" width="8.5546875" customWidth="1"/>
    <col min="2" max="2" width="21.44140625" customWidth="1"/>
    <col min="3" max="3" width="15.44140625" style="3" customWidth="1"/>
    <col min="4" max="4" width="15.33203125" style="110" customWidth="1"/>
    <col min="5" max="5" width="16.44140625" style="4" customWidth="1"/>
    <col min="6" max="7" width="8.33203125" style="4" customWidth="1"/>
    <col min="8" max="8" width="14.5546875" style="59" customWidth="1"/>
    <col min="9" max="10" width="14.5546875" style="53" customWidth="1"/>
    <col min="11" max="11" width="10.33203125" style="62" customWidth="1"/>
    <col min="12" max="12" width="9.109375" hidden="1" customWidth="1"/>
    <col min="13" max="13" width="10" hidden="1" customWidth="1"/>
    <col min="14" max="15" width="9.109375" hidden="1" customWidth="1"/>
    <col min="16" max="16" width="0" hidden="1" customWidth="1"/>
    <col min="17" max="19" width="9.109375" hidden="1" customWidth="1"/>
    <col min="20" max="22" width="0" hidden="1" customWidth="1"/>
  </cols>
  <sheetData>
    <row r="1" spans="1:21" ht="33" hidden="1" customHeight="1" thickBot="1" x14ac:dyDescent="0.3">
      <c r="H1" s="80"/>
      <c r="I1" s="81">
        <v>0.98675999999999997</v>
      </c>
    </row>
    <row r="2" spans="1:21" s="51" customFormat="1" ht="18" customHeight="1" x14ac:dyDescent="0.3">
      <c r="A2" s="225" t="s">
        <v>289</v>
      </c>
      <c r="B2" s="225"/>
      <c r="C2" s="225"/>
      <c r="D2" s="225"/>
      <c r="E2" s="225"/>
      <c r="F2" s="225"/>
      <c r="G2" s="225"/>
      <c r="H2" s="225"/>
      <c r="I2" s="226"/>
      <c r="J2" s="226"/>
      <c r="K2" s="64"/>
      <c r="L2" s="50"/>
      <c r="M2" s="50"/>
      <c r="N2" s="50"/>
    </row>
    <row r="3" spans="1:21" s="7" customFormat="1" ht="63" customHeight="1" x14ac:dyDescent="0.25">
      <c r="A3" s="41" t="s">
        <v>1</v>
      </c>
      <c r="B3" s="41" t="s">
        <v>0</v>
      </c>
      <c r="C3" s="5" t="s">
        <v>283</v>
      </c>
      <c r="D3" s="167" t="s">
        <v>284</v>
      </c>
      <c r="E3" s="6" t="s">
        <v>285</v>
      </c>
      <c r="F3" s="6"/>
      <c r="G3" s="6"/>
      <c r="H3" s="83" t="s">
        <v>288</v>
      </c>
      <c r="I3" s="52" t="s">
        <v>286</v>
      </c>
      <c r="J3" s="52" t="s">
        <v>287</v>
      </c>
      <c r="K3" s="61"/>
    </row>
    <row r="4" spans="1:21" x14ac:dyDescent="0.25">
      <c r="A4" s="84">
        <v>1</v>
      </c>
      <c r="B4" s="8" t="s">
        <v>2</v>
      </c>
      <c r="C4" s="208">
        <v>1.4776347488608097E-2</v>
      </c>
      <c r="D4" s="111"/>
      <c r="E4" s="219">
        <f t="shared" ref="E4:E35" si="0">+C4*$B$110</f>
        <v>22014.304884342957</v>
      </c>
      <c r="F4" s="85"/>
      <c r="G4" s="85">
        <v>1.4776347488608097E-2</v>
      </c>
      <c r="H4" s="59">
        <f t="shared" ref="H4:H35" si="1">ROUND(E4*$I$1,0)</f>
        <v>21723</v>
      </c>
      <c r="I4" s="53">
        <f t="shared" ref="I4:I35" si="2">ROUND(H4*$C$115,0)</f>
        <v>21659</v>
      </c>
      <c r="J4" s="53">
        <f t="shared" ref="J4:J35" si="3">ROUND(H4*$C$116,0)</f>
        <v>64</v>
      </c>
      <c r="L4" s="10"/>
      <c r="N4" s="10"/>
      <c r="Q4">
        <v>22274</v>
      </c>
      <c r="R4" s="10">
        <f t="shared" ref="R4:R35" si="4">H4-Q4</f>
        <v>-551</v>
      </c>
      <c r="T4">
        <v>259</v>
      </c>
      <c r="U4">
        <f>+T4*3</f>
        <v>777</v>
      </c>
    </row>
    <row r="5" spans="1:21" x14ac:dyDescent="0.25">
      <c r="A5" s="84">
        <v>2</v>
      </c>
      <c r="B5" s="9" t="s">
        <v>3</v>
      </c>
      <c r="C5" s="208">
        <v>5.4475477851934221E-3</v>
      </c>
      <c r="D5" s="111"/>
      <c r="E5" s="219">
        <f t="shared" si="0"/>
        <v>8115.9419070058566</v>
      </c>
      <c r="F5" s="85"/>
      <c r="G5" s="85">
        <v>5.4475477851934221E-3</v>
      </c>
      <c r="H5" s="59">
        <f t="shared" si="1"/>
        <v>8008</v>
      </c>
      <c r="I5" s="53">
        <f t="shared" si="2"/>
        <v>7985</v>
      </c>
      <c r="J5" s="53">
        <f t="shared" si="3"/>
        <v>23</v>
      </c>
      <c r="L5" s="10"/>
      <c r="Q5">
        <v>6104</v>
      </c>
      <c r="R5" s="10">
        <f t="shared" si="4"/>
        <v>1904</v>
      </c>
      <c r="T5">
        <v>73</v>
      </c>
      <c r="U5">
        <f t="shared" ref="U5:U68" si="5">+T5*3</f>
        <v>219</v>
      </c>
    </row>
    <row r="6" spans="1:21" x14ac:dyDescent="0.25">
      <c r="A6" s="84">
        <v>3</v>
      </c>
      <c r="B6" s="9" t="s">
        <v>4</v>
      </c>
      <c r="C6" s="208">
        <v>1.5316892818198376E-3</v>
      </c>
      <c r="D6" s="111"/>
      <c r="E6" s="219">
        <f t="shared" si="0"/>
        <v>2281.9627694907758</v>
      </c>
      <c r="F6" s="85"/>
      <c r="G6" s="85">
        <v>1.5316892818198376E-3</v>
      </c>
      <c r="H6" s="59">
        <f t="shared" si="1"/>
        <v>2252</v>
      </c>
      <c r="I6" s="53">
        <f t="shared" si="2"/>
        <v>2245</v>
      </c>
      <c r="J6" s="53">
        <f t="shared" si="3"/>
        <v>7</v>
      </c>
      <c r="L6" s="10"/>
      <c r="Q6">
        <v>1976</v>
      </c>
      <c r="R6" s="10">
        <f t="shared" si="4"/>
        <v>276</v>
      </c>
      <c r="T6">
        <v>19</v>
      </c>
      <c r="U6">
        <f t="shared" si="5"/>
        <v>57</v>
      </c>
    </row>
    <row r="7" spans="1:21" x14ac:dyDescent="0.25">
      <c r="A7" s="84">
        <v>4</v>
      </c>
      <c r="B7" s="9" t="s">
        <v>5</v>
      </c>
      <c r="C7" s="208">
        <v>1.9077923495573602E-3</v>
      </c>
      <c r="D7" s="111"/>
      <c r="E7" s="219">
        <f t="shared" si="0"/>
        <v>2842.2939073104403</v>
      </c>
      <c r="F7" s="85"/>
      <c r="G7" s="85">
        <v>1.9077923495573602E-3</v>
      </c>
      <c r="H7" s="59">
        <f t="shared" si="1"/>
        <v>2805</v>
      </c>
      <c r="I7" s="53">
        <f t="shared" si="2"/>
        <v>2797</v>
      </c>
      <c r="J7" s="53">
        <f t="shared" si="3"/>
        <v>8</v>
      </c>
      <c r="L7" s="10"/>
      <c r="Q7">
        <v>4128</v>
      </c>
      <c r="R7" s="10">
        <f t="shared" si="4"/>
        <v>-1323</v>
      </c>
      <c r="T7">
        <v>43</v>
      </c>
      <c r="U7">
        <f t="shared" si="5"/>
        <v>129</v>
      </c>
    </row>
    <row r="8" spans="1:21" x14ac:dyDescent="0.25">
      <c r="A8" s="84">
        <v>5</v>
      </c>
      <c r="B8" s="9" t="s">
        <v>6</v>
      </c>
      <c r="C8" s="208">
        <v>4.8349262422923344E-3</v>
      </c>
      <c r="D8" s="111"/>
      <c r="E8" s="219">
        <f t="shared" si="0"/>
        <v>7203.2375032593582</v>
      </c>
      <c r="F8" s="85"/>
      <c r="G8" s="85">
        <v>4.8349262422923344E-3</v>
      </c>
      <c r="H8" s="59">
        <f t="shared" si="1"/>
        <v>7108</v>
      </c>
      <c r="I8" s="53">
        <f t="shared" si="2"/>
        <v>7087</v>
      </c>
      <c r="J8" s="53">
        <f t="shared" si="3"/>
        <v>21</v>
      </c>
      <c r="L8" s="10"/>
      <c r="Q8">
        <v>5126</v>
      </c>
      <c r="R8" s="10">
        <f t="shared" si="4"/>
        <v>1982</v>
      </c>
      <c r="T8">
        <v>96</v>
      </c>
      <c r="U8">
        <f t="shared" si="5"/>
        <v>288</v>
      </c>
    </row>
    <row r="9" spans="1:21" x14ac:dyDescent="0.25">
      <c r="A9" s="84">
        <v>6</v>
      </c>
      <c r="B9" s="9" t="s">
        <v>7</v>
      </c>
      <c r="C9" s="208">
        <v>3.4751775164913717E-3</v>
      </c>
      <c r="D9" s="111"/>
      <c r="E9" s="219">
        <f t="shared" si="0"/>
        <v>5177.4376201044061</v>
      </c>
      <c r="F9" s="85"/>
      <c r="G9" s="85">
        <v>3.4751775164913717E-3</v>
      </c>
      <c r="H9" s="59">
        <f t="shared" si="1"/>
        <v>5109</v>
      </c>
      <c r="I9" s="53">
        <f t="shared" si="2"/>
        <v>5094</v>
      </c>
      <c r="J9" s="53">
        <f t="shared" si="3"/>
        <v>15</v>
      </c>
      <c r="L9" s="10"/>
      <c r="Q9">
        <v>3796</v>
      </c>
      <c r="R9" s="10">
        <f t="shared" si="4"/>
        <v>1313</v>
      </c>
      <c r="T9">
        <v>57</v>
      </c>
      <c r="U9">
        <f t="shared" si="5"/>
        <v>171</v>
      </c>
    </row>
    <row r="10" spans="1:21" x14ac:dyDescent="0.25">
      <c r="A10" s="84">
        <v>7</v>
      </c>
      <c r="B10" s="9" t="s">
        <v>8</v>
      </c>
      <c r="C10" s="208">
        <v>6.4206417796659468E-3</v>
      </c>
      <c r="D10" s="111"/>
      <c r="E10" s="219">
        <f t="shared" si="0"/>
        <v>9565.6904251668366</v>
      </c>
      <c r="F10" s="85"/>
      <c r="G10" s="85">
        <v>6.4206417796659468E-3</v>
      </c>
      <c r="H10" s="59">
        <f t="shared" si="1"/>
        <v>9439</v>
      </c>
      <c r="I10" s="53">
        <f t="shared" si="2"/>
        <v>9411</v>
      </c>
      <c r="J10" s="53">
        <f>ROUND(H10*$C$116,0)</f>
        <v>28</v>
      </c>
      <c r="L10" s="10"/>
      <c r="Q10">
        <v>8061</v>
      </c>
      <c r="R10" s="10">
        <f t="shared" si="4"/>
        <v>1378</v>
      </c>
      <c r="T10">
        <v>60</v>
      </c>
      <c r="U10">
        <f t="shared" si="5"/>
        <v>180</v>
      </c>
    </row>
    <row r="11" spans="1:21" x14ac:dyDescent="0.25">
      <c r="A11" s="84">
        <v>8</v>
      </c>
      <c r="B11" s="9" t="s">
        <v>9</v>
      </c>
      <c r="C11" s="208">
        <v>1.9397763972338181E-3</v>
      </c>
      <c r="D11" s="111"/>
      <c r="E11" s="219">
        <f t="shared" si="0"/>
        <v>2889.9448289964485</v>
      </c>
      <c r="F11" s="85"/>
      <c r="G11" s="85">
        <v>1.9397763972338181E-3</v>
      </c>
      <c r="H11" s="59">
        <f t="shared" si="1"/>
        <v>2852</v>
      </c>
      <c r="I11" s="53">
        <f t="shared" si="2"/>
        <v>2844</v>
      </c>
      <c r="J11" s="53">
        <f t="shared" si="3"/>
        <v>8</v>
      </c>
      <c r="L11" s="10"/>
      <c r="Q11">
        <v>4109</v>
      </c>
      <c r="R11" s="10">
        <f t="shared" si="4"/>
        <v>-1257</v>
      </c>
      <c r="T11">
        <v>24</v>
      </c>
      <c r="U11">
        <f t="shared" si="5"/>
        <v>72</v>
      </c>
    </row>
    <row r="12" spans="1:21" x14ac:dyDescent="0.25">
      <c r="A12" s="84">
        <v>9</v>
      </c>
      <c r="B12" s="9" t="s">
        <v>10</v>
      </c>
      <c r="C12" s="208">
        <v>4.2097688946927288E-3</v>
      </c>
      <c r="D12" s="111"/>
      <c r="E12" s="219">
        <f t="shared" si="0"/>
        <v>6271.8568314556469</v>
      </c>
      <c r="F12" s="85"/>
      <c r="G12" s="85">
        <v>4.2097688946927288E-3</v>
      </c>
      <c r="H12" s="59">
        <f t="shared" si="1"/>
        <v>6189</v>
      </c>
      <c r="I12" s="53">
        <f t="shared" si="2"/>
        <v>6171</v>
      </c>
      <c r="J12" s="53">
        <f t="shared" si="3"/>
        <v>18</v>
      </c>
      <c r="L12" s="10"/>
      <c r="Q12">
        <v>7337</v>
      </c>
      <c r="R12" s="10">
        <f t="shared" si="4"/>
        <v>-1148</v>
      </c>
      <c r="T12">
        <v>78</v>
      </c>
      <c r="U12">
        <f t="shared" si="5"/>
        <v>234</v>
      </c>
    </row>
    <row r="13" spans="1:21" x14ac:dyDescent="0.25">
      <c r="A13" s="84">
        <v>10</v>
      </c>
      <c r="B13" s="9" t="s">
        <v>11</v>
      </c>
      <c r="C13" s="208">
        <v>1.2344154613935E-2</v>
      </c>
      <c r="D13" s="111"/>
      <c r="E13" s="219">
        <f t="shared" si="0"/>
        <v>18390.741245097237</v>
      </c>
      <c r="F13" s="85"/>
      <c r="G13" s="85">
        <v>1.2344154613935E-2</v>
      </c>
      <c r="H13" s="59">
        <f t="shared" si="1"/>
        <v>18147</v>
      </c>
      <c r="I13" s="53">
        <f t="shared" si="2"/>
        <v>18094</v>
      </c>
      <c r="J13" s="53">
        <f t="shared" si="3"/>
        <v>53</v>
      </c>
      <c r="L13" s="10"/>
      <c r="Q13">
        <v>17726</v>
      </c>
      <c r="R13" s="10">
        <f t="shared" si="4"/>
        <v>421</v>
      </c>
      <c r="T13">
        <v>195</v>
      </c>
      <c r="U13">
        <f t="shared" si="5"/>
        <v>585</v>
      </c>
    </row>
    <row r="14" spans="1:21" x14ac:dyDescent="0.25">
      <c r="A14" s="84">
        <v>11</v>
      </c>
      <c r="B14" s="9" t="s">
        <v>12</v>
      </c>
      <c r="C14" s="208">
        <v>3.2010969773423055E-2</v>
      </c>
      <c r="D14" s="111"/>
      <c r="E14" s="219">
        <f t="shared" si="0"/>
        <v>47691.031141417967</v>
      </c>
      <c r="F14" s="85"/>
      <c r="G14" s="85">
        <v>3.2010969773423055E-2</v>
      </c>
      <c r="H14" s="59">
        <f t="shared" si="1"/>
        <v>47060</v>
      </c>
      <c r="I14" s="53">
        <f t="shared" si="2"/>
        <v>46922</v>
      </c>
      <c r="J14" s="53">
        <f t="shared" si="3"/>
        <v>138</v>
      </c>
      <c r="L14" s="10"/>
      <c r="Q14">
        <v>40098</v>
      </c>
      <c r="R14" s="10">
        <f t="shared" si="4"/>
        <v>6962</v>
      </c>
      <c r="T14">
        <v>72</v>
      </c>
      <c r="U14">
        <f t="shared" si="5"/>
        <v>216</v>
      </c>
    </row>
    <row r="15" spans="1:21" x14ac:dyDescent="0.25">
      <c r="A15" s="84">
        <v>12</v>
      </c>
      <c r="B15" s="9" t="s">
        <v>13</v>
      </c>
      <c r="C15" s="208">
        <v>1.1746099299691217E-2</v>
      </c>
      <c r="D15" s="111"/>
      <c r="E15" s="219">
        <f t="shared" si="0"/>
        <v>17499.738104056167</v>
      </c>
      <c r="F15" s="85"/>
      <c r="G15" s="85">
        <v>1.1746099299691217E-2</v>
      </c>
      <c r="H15" s="59">
        <f t="shared" si="1"/>
        <v>17268</v>
      </c>
      <c r="I15" s="53">
        <f t="shared" si="2"/>
        <v>17217</v>
      </c>
      <c r="J15" s="53">
        <f t="shared" si="3"/>
        <v>51</v>
      </c>
      <c r="L15" s="10"/>
      <c r="Q15">
        <v>16111</v>
      </c>
      <c r="R15" s="10">
        <f t="shared" si="4"/>
        <v>1157</v>
      </c>
      <c r="T15">
        <v>339</v>
      </c>
      <c r="U15">
        <f t="shared" si="5"/>
        <v>1017</v>
      </c>
    </row>
    <row r="16" spans="1:21" x14ac:dyDescent="0.25">
      <c r="A16" s="84">
        <v>13</v>
      </c>
      <c r="B16" s="9" t="s">
        <v>14</v>
      </c>
      <c r="C16" s="208">
        <v>2.3202484598616482E-2</v>
      </c>
      <c r="D16" s="111"/>
      <c r="E16" s="219">
        <f t="shared" si="0"/>
        <v>34567.850439495189</v>
      </c>
      <c r="F16" s="85"/>
      <c r="G16" s="85">
        <v>2.3202484598616482E-2</v>
      </c>
      <c r="H16" s="59">
        <f t="shared" si="1"/>
        <v>34110</v>
      </c>
      <c r="I16" s="53">
        <f t="shared" si="2"/>
        <v>34010</v>
      </c>
      <c r="J16" s="53">
        <f t="shared" si="3"/>
        <v>100</v>
      </c>
      <c r="L16" s="10"/>
      <c r="Q16">
        <v>28525</v>
      </c>
      <c r="R16" s="10">
        <f t="shared" si="4"/>
        <v>5585</v>
      </c>
      <c r="T16">
        <v>398</v>
      </c>
      <c r="U16">
        <f t="shared" si="5"/>
        <v>1194</v>
      </c>
    </row>
    <row r="17" spans="1:21" x14ac:dyDescent="0.25">
      <c r="A17" s="84">
        <v>14</v>
      </c>
      <c r="B17" s="9" t="s">
        <v>15</v>
      </c>
      <c r="C17" s="208">
        <v>1.1033407856827179E-2</v>
      </c>
      <c r="D17" s="111"/>
      <c r="E17" s="219">
        <f t="shared" si="0"/>
        <v>16437.946160968262</v>
      </c>
      <c r="F17" s="85"/>
      <c r="G17" s="85">
        <v>1.1033407856827179E-2</v>
      </c>
      <c r="H17" s="59">
        <f t="shared" si="1"/>
        <v>16220</v>
      </c>
      <c r="I17" s="53">
        <f t="shared" si="2"/>
        <v>16173</v>
      </c>
      <c r="J17" s="53">
        <f t="shared" si="3"/>
        <v>47</v>
      </c>
      <c r="L17" s="10"/>
      <c r="Q17">
        <v>14448</v>
      </c>
      <c r="R17" s="10">
        <f t="shared" si="4"/>
        <v>1772</v>
      </c>
      <c r="T17">
        <v>90</v>
      </c>
      <c r="U17">
        <f t="shared" si="5"/>
        <v>270</v>
      </c>
    </row>
    <row r="18" spans="1:21" x14ac:dyDescent="0.25">
      <c r="A18" s="84">
        <v>15</v>
      </c>
      <c r="B18" s="9" t="s">
        <v>16</v>
      </c>
      <c r="C18" s="208">
        <v>9.1185670540807891E-4</v>
      </c>
      <c r="D18" s="111"/>
      <c r="E18" s="219">
        <f t="shared" si="0"/>
        <v>1358.5151228449399</v>
      </c>
      <c r="F18" s="85"/>
      <c r="G18" s="85">
        <v>9.1185670540807891E-4</v>
      </c>
      <c r="H18" s="59">
        <f t="shared" si="1"/>
        <v>1341</v>
      </c>
      <c r="I18" s="53">
        <f t="shared" si="2"/>
        <v>1337</v>
      </c>
      <c r="J18" s="53">
        <f t="shared" si="3"/>
        <v>4</v>
      </c>
      <c r="L18" s="10"/>
      <c r="Q18">
        <v>1174</v>
      </c>
      <c r="R18" s="10">
        <f t="shared" si="4"/>
        <v>167</v>
      </c>
      <c r="T18">
        <v>15</v>
      </c>
      <c r="U18">
        <f t="shared" si="5"/>
        <v>45</v>
      </c>
    </row>
    <row r="19" spans="1:21" x14ac:dyDescent="0.25">
      <c r="A19" s="84">
        <v>16</v>
      </c>
      <c r="B19" s="9" t="s">
        <v>17</v>
      </c>
      <c r="C19" s="208">
        <v>6.3034126306942967E-3</v>
      </c>
      <c r="D19" s="111"/>
      <c r="E19" s="219">
        <f t="shared" si="0"/>
        <v>9391.0384532378066</v>
      </c>
      <c r="F19" s="85"/>
      <c r="G19" s="85">
        <v>6.3034126306942967E-3</v>
      </c>
      <c r="H19" s="59">
        <f t="shared" si="1"/>
        <v>9267</v>
      </c>
      <c r="I19" s="53">
        <f t="shared" si="2"/>
        <v>9240</v>
      </c>
      <c r="J19" s="53">
        <f t="shared" si="3"/>
        <v>27</v>
      </c>
      <c r="L19" s="10"/>
      <c r="Q19">
        <v>9274</v>
      </c>
      <c r="R19" s="10">
        <f t="shared" si="4"/>
        <v>-7</v>
      </c>
      <c r="T19">
        <v>0</v>
      </c>
      <c r="U19">
        <f t="shared" si="5"/>
        <v>0</v>
      </c>
    </row>
    <row r="20" spans="1:21" x14ac:dyDescent="0.25">
      <c r="A20" s="84">
        <v>17</v>
      </c>
      <c r="B20" s="9" t="s">
        <v>18</v>
      </c>
      <c r="C20" s="208">
        <v>2.8896152661498594E-3</v>
      </c>
      <c r="D20" s="111"/>
      <c r="E20" s="219">
        <f t="shared" si="0"/>
        <v>4305.0470704291092</v>
      </c>
      <c r="F20" s="85"/>
      <c r="G20" s="85">
        <v>2.8896152661498594E-3</v>
      </c>
      <c r="H20" s="59">
        <f t="shared" si="1"/>
        <v>4248</v>
      </c>
      <c r="I20" s="53">
        <f t="shared" si="2"/>
        <v>4236</v>
      </c>
      <c r="J20" s="53">
        <f t="shared" si="3"/>
        <v>12</v>
      </c>
      <c r="L20" s="10"/>
      <c r="Q20">
        <v>3874</v>
      </c>
      <c r="R20" s="10">
        <f t="shared" si="4"/>
        <v>374</v>
      </c>
      <c r="T20">
        <v>30</v>
      </c>
      <c r="U20">
        <f t="shared" si="5"/>
        <v>90</v>
      </c>
    </row>
    <row r="21" spans="1:21" x14ac:dyDescent="0.25">
      <c r="A21" s="84">
        <v>18</v>
      </c>
      <c r="B21" s="9" t="s">
        <v>19</v>
      </c>
      <c r="C21" s="208">
        <v>2.070153807623264E-2</v>
      </c>
      <c r="D21" s="111"/>
      <c r="E21" s="219">
        <f t="shared" si="0"/>
        <v>30841.855278265979</v>
      </c>
      <c r="F21" s="85"/>
      <c r="G21" s="85">
        <v>2.070153807623264E-2</v>
      </c>
      <c r="H21" s="59">
        <f t="shared" si="1"/>
        <v>30434</v>
      </c>
      <c r="I21" s="53">
        <f t="shared" si="2"/>
        <v>30345</v>
      </c>
      <c r="J21" s="53">
        <f t="shared" si="3"/>
        <v>89</v>
      </c>
      <c r="L21" s="10"/>
      <c r="Q21">
        <v>24280</v>
      </c>
      <c r="R21" s="10">
        <f t="shared" si="4"/>
        <v>6154</v>
      </c>
      <c r="T21">
        <v>313</v>
      </c>
      <c r="U21">
        <f t="shared" si="5"/>
        <v>939</v>
      </c>
    </row>
    <row r="22" spans="1:21" x14ac:dyDescent="0.25">
      <c r="A22" s="84">
        <v>19</v>
      </c>
      <c r="B22" s="9" t="s">
        <v>20</v>
      </c>
      <c r="C22" s="208">
        <v>7.2007682812559246E-3</v>
      </c>
      <c r="D22" s="111"/>
      <c r="E22" s="219">
        <f t="shared" si="0"/>
        <v>10727.94941153664</v>
      </c>
      <c r="F22" s="85"/>
      <c r="G22" s="85">
        <v>7.2007682812559246E-3</v>
      </c>
      <c r="H22" s="59">
        <f t="shared" si="1"/>
        <v>10586</v>
      </c>
      <c r="I22" s="53">
        <f t="shared" si="2"/>
        <v>10555</v>
      </c>
      <c r="J22" s="53">
        <f t="shared" si="3"/>
        <v>31</v>
      </c>
      <c r="L22" s="10"/>
      <c r="Q22">
        <v>9254</v>
      </c>
      <c r="R22" s="10">
        <f t="shared" si="4"/>
        <v>1332</v>
      </c>
      <c r="T22">
        <v>144</v>
      </c>
      <c r="U22">
        <f t="shared" si="5"/>
        <v>432</v>
      </c>
    </row>
    <row r="23" spans="1:21" x14ac:dyDescent="0.25">
      <c r="A23" s="84">
        <v>20</v>
      </c>
      <c r="B23" s="9" t="s">
        <v>21</v>
      </c>
      <c r="C23" s="208">
        <v>2.5444534651151351E-3</v>
      </c>
      <c r="D23" s="111"/>
      <c r="E23" s="219">
        <f t="shared" si="0"/>
        <v>3790.8132837463422</v>
      </c>
      <c r="F23" s="85"/>
      <c r="G23" s="85">
        <v>2.5444534651151351E-3</v>
      </c>
      <c r="H23" s="59">
        <f t="shared" si="1"/>
        <v>3741</v>
      </c>
      <c r="I23" s="53">
        <f t="shared" si="2"/>
        <v>3730</v>
      </c>
      <c r="J23" s="53">
        <f t="shared" si="3"/>
        <v>11</v>
      </c>
      <c r="L23" s="10"/>
      <c r="Q23">
        <v>5909</v>
      </c>
      <c r="R23" s="10">
        <f t="shared" si="4"/>
        <v>-2168</v>
      </c>
      <c r="T23">
        <v>35</v>
      </c>
      <c r="U23">
        <f t="shared" si="5"/>
        <v>105</v>
      </c>
    </row>
    <row r="24" spans="1:21" x14ac:dyDescent="0.25">
      <c r="A24" s="84">
        <v>21</v>
      </c>
      <c r="B24" s="9" t="s">
        <v>22</v>
      </c>
      <c r="C24" s="208">
        <v>1.6795706658113698E-3</v>
      </c>
      <c r="D24" s="111"/>
      <c r="E24" s="219">
        <f t="shared" si="0"/>
        <v>2502.2814833284165</v>
      </c>
      <c r="F24" s="85"/>
      <c r="G24" s="85">
        <v>1.6795706658113698E-3</v>
      </c>
      <c r="H24" s="59">
        <f t="shared" si="1"/>
        <v>2469</v>
      </c>
      <c r="I24" s="53">
        <f t="shared" si="2"/>
        <v>2462</v>
      </c>
      <c r="J24" s="53">
        <f t="shared" si="3"/>
        <v>7</v>
      </c>
      <c r="L24" s="10"/>
      <c r="Q24">
        <v>2172</v>
      </c>
      <c r="R24" s="10">
        <f t="shared" si="4"/>
        <v>297</v>
      </c>
      <c r="T24">
        <v>15</v>
      </c>
      <c r="U24">
        <f t="shared" si="5"/>
        <v>45</v>
      </c>
    </row>
    <row r="25" spans="1:21" x14ac:dyDescent="0.25">
      <c r="A25" s="84">
        <v>22</v>
      </c>
      <c r="B25" s="9" t="s">
        <v>23</v>
      </c>
      <c r="C25" s="208">
        <v>1.9960486698235901E-3</v>
      </c>
      <c r="D25" s="111"/>
      <c r="E25" s="219">
        <f t="shared" si="0"/>
        <v>2973.7811739579583</v>
      </c>
      <c r="F25" s="85"/>
      <c r="G25" s="85">
        <v>1.9960486698235901E-3</v>
      </c>
      <c r="H25" s="59">
        <f t="shared" si="1"/>
        <v>2934</v>
      </c>
      <c r="I25" s="53">
        <f t="shared" si="2"/>
        <v>2925</v>
      </c>
      <c r="J25" s="53">
        <f t="shared" si="3"/>
        <v>9</v>
      </c>
      <c r="L25" s="10"/>
      <c r="Q25">
        <v>1927</v>
      </c>
      <c r="R25" s="10">
        <f t="shared" si="4"/>
        <v>1007</v>
      </c>
      <c r="T25">
        <v>17</v>
      </c>
      <c r="U25">
        <f t="shared" si="5"/>
        <v>51</v>
      </c>
    </row>
    <row r="26" spans="1:21" x14ac:dyDescent="0.25">
      <c r="A26" s="84">
        <v>23</v>
      </c>
      <c r="B26" s="9" t="s">
        <v>24</v>
      </c>
      <c r="C26" s="208">
        <v>1.2445805805290635E-2</v>
      </c>
      <c r="D26" s="111"/>
      <c r="E26" s="219">
        <f t="shared" si="0"/>
        <v>18542.184646119367</v>
      </c>
      <c r="F26" s="85"/>
      <c r="G26" s="85">
        <v>1.2445805805290635E-2</v>
      </c>
      <c r="H26" s="59">
        <f t="shared" si="1"/>
        <v>18297</v>
      </c>
      <c r="I26" s="53">
        <f t="shared" si="2"/>
        <v>18243</v>
      </c>
      <c r="J26" s="53">
        <f t="shared" si="3"/>
        <v>54</v>
      </c>
      <c r="L26" s="10"/>
      <c r="Q26">
        <v>16923</v>
      </c>
      <c r="R26" s="10">
        <f t="shared" si="4"/>
        <v>1374</v>
      </c>
      <c r="T26">
        <v>47</v>
      </c>
      <c r="U26">
        <f t="shared" si="5"/>
        <v>141</v>
      </c>
    </row>
    <row r="27" spans="1:21" x14ac:dyDescent="0.25">
      <c r="A27" s="84">
        <v>24</v>
      </c>
      <c r="B27" s="9" t="s">
        <v>25</v>
      </c>
      <c r="C27" s="208">
        <v>5.5937947469682009E-3</v>
      </c>
      <c r="D27" s="111"/>
      <c r="E27" s="219">
        <f t="shared" si="0"/>
        <v>8333.8256030546218</v>
      </c>
      <c r="F27" s="85"/>
      <c r="G27" s="85">
        <v>5.5937947469682009E-3</v>
      </c>
      <c r="H27" s="59">
        <f t="shared" si="1"/>
        <v>8223</v>
      </c>
      <c r="I27" s="53">
        <f t="shared" si="2"/>
        <v>8199</v>
      </c>
      <c r="J27" s="53">
        <f t="shared" si="3"/>
        <v>24</v>
      </c>
      <c r="L27" s="10"/>
      <c r="Q27">
        <v>12345</v>
      </c>
      <c r="R27" s="10">
        <f t="shared" si="4"/>
        <v>-4122</v>
      </c>
      <c r="T27">
        <v>172</v>
      </c>
      <c r="U27">
        <f t="shared" si="5"/>
        <v>516</v>
      </c>
    </row>
    <row r="28" spans="1:21" x14ac:dyDescent="0.25">
      <c r="A28" s="84">
        <v>25</v>
      </c>
      <c r="B28" s="9" t="s">
        <v>26</v>
      </c>
      <c r="C28" s="208">
        <v>9.6682298692177086E-3</v>
      </c>
      <c r="D28" s="111"/>
      <c r="E28" s="219">
        <f t="shared" si="0"/>
        <v>14404.057578976095</v>
      </c>
      <c r="F28" s="85"/>
      <c r="G28" s="85">
        <v>9.6682298692177086E-3</v>
      </c>
      <c r="H28" s="59">
        <f t="shared" si="1"/>
        <v>14213</v>
      </c>
      <c r="I28" s="53">
        <f t="shared" si="2"/>
        <v>14171</v>
      </c>
      <c r="J28" s="53">
        <f t="shared" si="3"/>
        <v>42</v>
      </c>
      <c r="L28" s="10"/>
      <c r="Q28">
        <v>12120</v>
      </c>
      <c r="R28" s="10">
        <f t="shared" si="4"/>
        <v>2093</v>
      </c>
      <c r="T28">
        <v>215</v>
      </c>
      <c r="U28">
        <f t="shared" si="5"/>
        <v>645</v>
      </c>
    </row>
    <row r="29" spans="1:21" x14ac:dyDescent="0.25">
      <c r="A29" s="84">
        <v>26</v>
      </c>
      <c r="B29" s="9" t="s">
        <v>27</v>
      </c>
      <c r="C29" s="208">
        <v>2.9109395467187035E-2</v>
      </c>
      <c r="D29" s="111"/>
      <c r="E29" s="219">
        <f t="shared" si="0"/>
        <v>43368.16708646113</v>
      </c>
      <c r="F29" s="85"/>
      <c r="G29" s="85">
        <v>2.9109395467187035E-2</v>
      </c>
      <c r="H29" s="59">
        <f t="shared" si="1"/>
        <v>42794</v>
      </c>
      <c r="I29" s="53">
        <f t="shared" si="2"/>
        <v>42669</v>
      </c>
      <c r="J29" s="53">
        <f t="shared" si="3"/>
        <v>125</v>
      </c>
      <c r="L29" s="10"/>
      <c r="Q29">
        <v>42964</v>
      </c>
      <c r="R29" s="10">
        <f t="shared" si="4"/>
        <v>-170</v>
      </c>
      <c r="T29">
        <v>812</v>
      </c>
      <c r="U29">
        <f t="shared" si="5"/>
        <v>2436</v>
      </c>
    </row>
    <row r="30" spans="1:21" x14ac:dyDescent="0.25">
      <c r="A30" s="84">
        <v>27</v>
      </c>
      <c r="B30" s="9" t="s">
        <v>28</v>
      </c>
      <c r="C30" s="208">
        <v>1.2894280729857769E-3</v>
      </c>
      <c r="D30" s="111"/>
      <c r="E30" s="219">
        <f t="shared" si="0"/>
        <v>1921.033783688692</v>
      </c>
      <c r="F30" s="85"/>
      <c r="G30" s="85">
        <v>1.2894280729857769E-3</v>
      </c>
      <c r="H30" s="59">
        <f t="shared" si="1"/>
        <v>1896</v>
      </c>
      <c r="I30" s="53">
        <f t="shared" si="2"/>
        <v>1890</v>
      </c>
      <c r="J30" s="53">
        <f t="shared" si="3"/>
        <v>6</v>
      </c>
      <c r="L30" s="10"/>
      <c r="Q30">
        <v>2250</v>
      </c>
      <c r="R30" s="10">
        <f t="shared" si="4"/>
        <v>-354</v>
      </c>
      <c r="T30">
        <v>22</v>
      </c>
      <c r="U30">
        <f t="shared" si="5"/>
        <v>66</v>
      </c>
    </row>
    <row r="31" spans="1:21" x14ac:dyDescent="0.25">
      <c r="A31" s="84">
        <v>28</v>
      </c>
      <c r="B31" s="9" t="s">
        <v>29</v>
      </c>
      <c r="C31" s="208">
        <v>4.4931701270802104E-3</v>
      </c>
      <c r="D31" s="111"/>
      <c r="E31" s="219">
        <f t="shared" si="0"/>
        <v>6694.0776231084183</v>
      </c>
      <c r="F31" s="85"/>
      <c r="G31" s="85">
        <v>4.4931701270802104E-3</v>
      </c>
      <c r="H31" s="59">
        <f t="shared" si="1"/>
        <v>6605</v>
      </c>
      <c r="I31" s="53">
        <f t="shared" si="2"/>
        <v>6586</v>
      </c>
      <c r="J31" s="53">
        <f t="shared" si="3"/>
        <v>19</v>
      </c>
      <c r="L31" s="10"/>
      <c r="Q31">
        <v>5644</v>
      </c>
      <c r="R31" s="10">
        <f t="shared" si="4"/>
        <v>961</v>
      </c>
      <c r="T31">
        <v>0</v>
      </c>
      <c r="U31">
        <f t="shared" si="5"/>
        <v>0</v>
      </c>
    </row>
    <row r="32" spans="1:21" x14ac:dyDescent="0.25">
      <c r="A32" s="84">
        <v>29</v>
      </c>
      <c r="B32" s="9" t="s">
        <v>30</v>
      </c>
      <c r="C32" s="208">
        <v>2.0944198592726677E-2</v>
      </c>
      <c r="D32" s="111"/>
      <c r="E32" s="219">
        <f t="shared" si="0"/>
        <v>31203.379166196355</v>
      </c>
      <c r="F32" s="85"/>
      <c r="G32" s="85">
        <v>2.0944198592726677E-2</v>
      </c>
      <c r="H32" s="59">
        <f t="shared" si="1"/>
        <v>30790</v>
      </c>
      <c r="I32" s="53">
        <f t="shared" si="2"/>
        <v>30700</v>
      </c>
      <c r="J32" s="53">
        <f t="shared" si="3"/>
        <v>90</v>
      </c>
      <c r="L32" s="10"/>
      <c r="Q32">
        <v>27870</v>
      </c>
      <c r="R32" s="10">
        <f t="shared" si="4"/>
        <v>2920</v>
      </c>
      <c r="T32">
        <v>402</v>
      </c>
      <c r="U32">
        <f t="shared" si="5"/>
        <v>1206</v>
      </c>
    </row>
    <row r="33" spans="1:21" x14ac:dyDescent="0.25">
      <c r="A33" s="84">
        <v>30</v>
      </c>
      <c r="B33" s="9" t="s">
        <v>31</v>
      </c>
      <c r="C33" s="208">
        <v>5.5386934777408329E-3</v>
      </c>
      <c r="D33" s="111"/>
      <c r="E33" s="219">
        <f t="shared" si="0"/>
        <v>8251.7338587165359</v>
      </c>
      <c r="F33" s="85"/>
      <c r="G33" s="85">
        <v>5.5386934777408329E-3</v>
      </c>
      <c r="H33" s="59">
        <f t="shared" si="1"/>
        <v>8142</v>
      </c>
      <c r="I33" s="53">
        <f t="shared" si="2"/>
        <v>8118</v>
      </c>
      <c r="J33" s="53">
        <f t="shared" si="3"/>
        <v>24</v>
      </c>
      <c r="L33" s="10"/>
      <c r="Q33">
        <v>6906</v>
      </c>
      <c r="R33" s="10">
        <f t="shared" si="4"/>
        <v>1236</v>
      </c>
      <c r="T33">
        <v>123</v>
      </c>
      <c r="U33">
        <f t="shared" si="5"/>
        <v>369</v>
      </c>
    </row>
    <row r="34" spans="1:21" x14ac:dyDescent="0.25">
      <c r="A34" s="84">
        <v>31</v>
      </c>
      <c r="B34" s="9" t="s">
        <v>32</v>
      </c>
      <c r="C34" s="208">
        <v>6.1684246808814932E-3</v>
      </c>
      <c r="D34" s="111"/>
      <c r="E34" s="219">
        <f t="shared" si="0"/>
        <v>9189.9288160163978</v>
      </c>
      <c r="F34" s="85"/>
      <c r="G34" s="85">
        <v>6.1684246808814932E-3</v>
      </c>
      <c r="H34" s="59">
        <f t="shared" si="1"/>
        <v>9068</v>
      </c>
      <c r="I34" s="53">
        <f t="shared" si="2"/>
        <v>9041</v>
      </c>
      <c r="J34" s="53">
        <f t="shared" si="3"/>
        <v>27</v>
      </c>
      <c r="L34" s="10"/>
      <c r="Q34">
        <v>10809</v>
      </c>
      <c r="R34" s="10">
        <f t="shared" si="4"/>
        <v>-1741</v>
      </c>
      <c r="T34">
        <v>158</v>
      </c>
      <c r="U34">
        <f t="shared" si="5"/>
        <v>474</v>
      </c>
    </row>
    <row r="35" spans="1:21" x14ac:dyDescent="0.25">
      <c r="A35" s="84">
        <v>32</v>
      </c>
      <c r="B35" s="9" t="s">
        <v>33</v>
      </c>
      <c r="C35" s="208">
        <v>3.4788051592832173E-2</v>
      </c>
      <c r="D35" s="111"/>
      <c r="E35" s="219">
        <f t="shared" si="0"/>
        <v>51828.422056755524</v>
      </c>
      <c r="F35" s="85"/>
      <c r="G35" s="85">
        <v>3.4788051592832173E-2</v>
      </c>
      <c r="H35" s="59">
        <f t="shared" si="1"/>
        <v>51142</v>
      </c>
      <c r="I35" s="53">
        <f t="shared" si="2"/>
        <v>50992</v>
      </c>
      <c r="J35" s="53">
        <f t="shared" si="3"/>
        <v>150</v>
      </c>
      <c r="L35" s="10"/>
      <c r="Q35">
        <v>39677</v>
      </c>
      <c r="R35" s="10">
        <f t="shared" si="4"/>
        <v>11465</v>
      </c>
      <c r="T35">
        <v>755</v>
      </c>
      <c r="U35">
        <f t="shared" si="5"/>
        <v>2265</v>
      </c>
    </row>
    <row r="36" spans="1:21" x14ac:dyDescent="0.25">
      <c r="A36" s="84">
        <v>33</v>
      </c>
      <c r="B36" s="9" t="s">
        <v>34</v>
      </c>
      <c r="C36" s="208">
        <v>5.8892043720739761E-3</v>
      </c>
      <c r="D36" s="111"/>
      <c r="E36" s="219">
        <f t="shared" ref="E36:E67" si="6">+C36*$B$110</f>
        <v>8773.9369064644598</v>
      </c>
      <c r="F36" s="85"/>
      <c r="G36" s="85">
        <v>5.8892043720739761E-3</v>
      </c>
      <c r="H36" s="59">
        <f t="shared" ref="H36:H67" si="7">ROUND(E36*$I$1,0)</f>
        <v>8658</v>
      </c>
      <c r="I36" s="53">
        <f t="shared" ref="I36:I67" si="8">ROUND(H36*$C$115,0)</f>
        <v>8633</v>
      </c>
      <c r="J36" s="53">
        <f t="shared" ref="J36:J67" si="9">ROUND(H36*$C$116,0)</f>
        <v>25</v>
      </c>
      <c r="L36" s="10"/>
      <c r="Q36">
        <v>10301</v>
      </c>
      <c r="R36" s="10">
        <f t="shared" ref="R36:R67" si="10">H36-Q36</f>
        <v>-1643</v>
      </c>
      <c r="T36">
        <v>161</v>
      </c>
      <c r="U36">
        <f t="shared" si="5"/>
        <v>483</v>
      </c>
    </row>
    <row r="37" spans="1:21" x14ac:dyDescent="0.25">
      <c r="A37" s="84">
        <v>34</v>
      </c>
      <c r="B37" s="9" t="s">
        <v>35</v>
      </c>
      <c r="C37" s="208">
        <v>3.1796969322183441E-2</v>
      </c>
      <c r="D37" s="111"/>
      <c r="E37" s="219">
        <f t="shared" si="6"/>
        <v>47372.205993145843</v>
      </c>
      <c r="F37" s="85"/>
      <c r="G37" s="85">
        <v>3.1796969322183441E-2</v>
      </c>
      <c r="H37" s="59">
        <f t="shared" si="7"/>
        <v>46745</v>
      </c>
      <c r="I37" s="53">
        <f t="shared" si="8"/>
        <v>46608</v>
      </c>
      <c r="J37" s="53">
        <f t="shared" si="9"/>
        <v>137</v>
      </c>
      <c r="L37" s="10"/>
      <c r="Q37">
        <v>51249</v>
      </c>
      <c r="R37" s="10">
        <f t="shared" si="10"/>
        <v>-4504</v>
      </c>
      <c r="T37">
        <v>555</v>
      </c>
      <c r="U37">
        <f t="shared" si="5"/>
        <v>1665</v>
      </c>
    </row>
    <row r="38" spans="1:21" x14ac:dyDescent="0.25">
      <c r="A38" s="84">
        <v>35</v>
      </c>
      <c r="B38" s="9" t="s">
        <v>36</v>
      </c>
      <c r="C38" s="208">
        <v>7.162366620374839E-3</v>
      </c>
      <c r="D38" s="111"/>
      <c r="E38" s="219">
        <f t="shared" si="6"/>
        <v>10670.737311499528</v>
      </c>
      <c r="F38" s="85"/>
      <c r="G38" s="85">
        <v>7.162366620374839E-3</v>
      </c>
      <c r="H38" s="59">
        <f t="shared" si="7"/>
        <v>10529</v>
      </c>
      <c r="I38" s="53">
        <f t="shared" si="8"/>
        <v>10498</v>
      </c>
      <c r="J38" s="53">
        <f t="shared" si="9"/>
        <v>31</v>
      </c>
      <c r="L38" s="10"/>
      <c r="Q38">
        <v>9704</v>
      </c>
      <c r="R38" s="10">
        <f t="shared" si="10"/>
        <v>825</v>
      </c>
      <c r="T38">
        <v>68</v>
      </c>
      <c r="U38">
        <f t="shared" si="5"/>
        <v>204</v>
      </c>
    </row>
    <row r="39" spans="1:21" x14ac:dyDescent="0.25">
      <c r="A39" s="84">
        <v>36</v>
      </c>
      <c r="B39" s="9" t="s">
        <v>37</v>
      </c>
      <c r="C39" s="208">
        <v>2.3744348517191569E-2</v>
      </c>
      <c r="D39" s="111"/>
      <c r="E39" s="219">
        <f t="shared" si="6"/>
        <v>35375.137728761583</v>
      </c>
      <c r="F39" s="85"/>
      <c r="G39" s="85">
        <v>2.3744348517191569E-2</v>
      </c>
      <c r="H39" s="59">
        <f t="shared" si="7"/>
        <v>34907</v>
      </c>
      <c r="I39" s="53">
        <f t="shared" si="8"/>
        <v>34805</v>
      </c>
      <c r="J39" s="53">
        <f t="shared" si="9"/>
        <v>102</v>
      </c>
      <c r="L39" s="10"/>
      <c r="Q39">
        <v>29993</v>
      </c>
      <c r="R39" s="10">
        <f t="shared" si="10"/>
        <v>4914</v>
      </c>
      <c r="T39">
        <v>461</v>
      </c>
      <c r="U39">
        <f t="shared" si="5"/>
        <v>1383</v>
      </c>
    </row>
    <row r="40" spans="1:21" x14ac:dyDescent="0.25">
      <c r="A40" s="84">
        <v>37</v>
      </c>
      <c r="B40" s="9" t="s">
        <v>38</v>
      </c>
      <c r="C40" s="208">
        <v>1.0979595777528637E-3</v>
      </c>
      <c r="D40" s="111"/>
      <c r="E40" s="219">
        <f t="shared" si="6"/>
        <v>1635.7775095618599</v>
      </c>
      <c r="F40" s="85"/>
      <c r="G40" s="85">
        <v>1.0979595777528637E-3</v>
      </c>
      <c r="H40" s="59">
        <f t="shared" si="7"/>
        <v>1614</v>
      </c>
      <c r="I40" s="53">
        <f t="shared" si="8"/>
        <v>1609</v>
      </c>
      <c r="J40" s="53">
        <f t="shared" si="9"/>
        <v>5</v>
      </c>
      <c r="L40" s="10"/>
      <c r="Q40">
        <v>1790</v>
      </c>
      <c r="R40" s="10">
        <f t="shared" si="10"/>
        <v>-176</v>
      </c>
      <c r="T40">
        <v>25</v>
      </c>
      <c r="U40">
        <f t="shared" si="5"/>
        <v>75</v>
      </c>
    </row>
    <row r="41" spans="1:21" x14ac:dyDescent="0.25">
      <c r="A41" s="84">
        <v>38</v>
      </c>
      <c r="B41" s="9" t="s">
        <v>39</v>
      </c>
      <c r="C41" s="208">
        <v>8.4733463266290616E-4</v>
      </c>
      <c r="D41" s="111"/>
      <c r="E41" s="219">
        <f t="shared" si="6"/>
        <v>1262.3879451187081</v>
      </c>
      <c r="F41" s="85"/>
      <c r="G41" s="85">
        <v>8.4733463266290616E-4</v>
      </c>
      <c r="H41" s="59">
        <f t="shared" si="7"/>
        <v>1246</v>
      </c>
      <c r="I41" s="53">
        <f t="shared" si="8"/>
        <v>1242</v>
      </c>
      <c r="J41" s="53">
        <f t="shared" si="9"/>
        <v>4</v>
      </c>
      <c r="L41" s="10"/>
      <c r="Q41">
        <v>2084</v>
      </c>
      <c r="R41" s="10">
        <f t="shared" si="10"/>
        <v>-838</v>
      </c>
      <c r="T41">
        <v>41</v>
      </c>
      <c r="U41">
        <f t="shared" si="5"/>
        <v>123</v>
      </c>
    </row>
    <row r="42" spans="1:21" x14ac:dyDescent="0.25">
      <c r="A42" s="84">
        <v>39</v>
      </c>
      <c r="B42" s="9" t="s">
        <v>40</v>
      </c>
      <c r="C42" s="208">
        <v>6.7994196892239237E-3</v>
      </c>
      <c r="D42" s="111"/>
      <c r="E42" s="219">
        <f t="shared" si="6"/>
        <v>10130.006633275236</v>
      </c>
      <c r="F42" s="85"/>
      <c r="G42" s="85">
        <v>6.7994196892239237E-3</v>
      </c>
      <c r="H42" s="59">
        <f t="shared" si="7"/>
        <v>9996</v>
      </c>
      <c r="I42" s="53">
        <f t="shared" si="8"/>
        <v>9967</v>
      </c>
      <c r="J42" s="53">
        <f t="shared" si="9"/>
        <v>29</v>
      </c>
      <c r="L42" s="10"/>
      <c r="Q42">
        <v>9880</v>
      </c>
      <c r="R42" s="10">
        <f t="shared" si="10"/>
        <v>116</v>
      </c>
      <c r="T42">
        <v>91</v>
      </c>
      <c r="U42">
        <f t="shared" si="5"/>
        <v>273</v>
      </c>
    </row>
    <row r="43" spans="1:21" x14ac:dyDescent="0.25">
      <c r="A43" s="84">
        <v>40</v>
      </c>
      <c r="B43" s="9" t="s">
        <v>41</v>
      </c>
      <c r="C43" s="208">
        <v>4.6047272654116201E-3</v>
      </c>
      <c r="D43" s="111"/>
      <c r="E43" s="219">
        <f t="shared" si="6"/>
        <v>6860.2792407372553</v>
      </c>
      <c r="F43" s="85"/>
      <c r="G43" s="85">
        <v>4.6047272654116201E-3</v>
      </c>
      <c r="H43" s="59">
        <f t="shared" si="7"/>
        <v>6769</v>
      </c>
      <c r="I43" s="53">
        <f t="shared" si="8"/>
        <v>6749</v>
      </c>
      <c r="J43" s="53">
        <f t="shared" si="9"/>
        <v>20</v>
      </c>
      <c r="L43" s="10"/>
      <c r="Q43">
        <v>3903</v>
      </c>
      <c r="R43" s="10">
        <f t="shared" si="10"/>
        <v>2866</v>
      </c>
      <c r="T43">
        <v>56</v>
      </c>
      <c r="U43">
        <f t="shared" si="5"/>
        <v>168</v>
      </c>
    </row>
    <row r="44" spans="1:21" x14ac:dyDescent="0.25">
      <c r="A44" s="84">
        <v>41</v>
      </c>
      <c r="B44" s="9" t="s">
        <v>42</v>
      </c>
      <c r="C44" s="208">
        <v>4.0777717970350708E-2</v>
      </c>
      <c r="D44" s="111"/>
      <c r="E44" s="219">
        <f t="shared" si="6"/>
        <v>60752.030674639478</v>
      </c>
      <c r="F44" s="85"/>
      <c r="G44" s="85">
        <v>4.0777717970350708E-2</v>
      </c>
      <c r="H44" s="59">
        <f t="shared" si="7"/>
        <v>59948</v>
      </c>
      <c r="I44" s="53">
        <f t="shared" si="8"/>
        <v>59773</v>
      </c>
      <c r="J44" s="53">
        <f t="shared" si="9"/>
        <v>175</v>
      </c>
      <c r="L44" s="10"/>
      <c r="Q44">
        <v>53480</v>
      </c>
      <c r="R44" s="10">
        <f t="shared" si="10"/>
        <v>6468</v>
      </c>
      <c r="T44">
        <v>1460</v>
      </c>
      <c r="U44">
        <f t="shared" si="5"/>
        <v>4380</v>
      </c>
    </row>
    <row r="45" spans="1:21" x14ac:dyDescent="0.25">
      <c r="A45" s="84">
        <v>42</v>
      </c>
      <c r="B45" s="9" t="s">
        <v>43</v>
      </c>
      <c r="C45" s="208">
        <v>1.1622246507986066E-2</v>
      </c>
      <c r="D45" s="111"/>
      <c r="E45" s="219">
        <f t="shared" si="6"/>
        <v>17315.218003978913</v>
      </c>
      <c r="F45" s="85"/>
      <c r="G45" s="85">
        <v>1.1622246507986066E-2</v>
      </c>
      <c r="H45" s="59">
        <f t="shared" si="7"/>
        <v>17086</v>
      </c>
      <c r="I45" s="53">
        <f t="shared" si="8"/>
        <v>17036</v>
      </c>
      <c r="J45" s="53">
        <f t="shared" si="9"/>
        <v>50</v>
      </c>
      <c r="L45" s="10"/>
      <c r="Q45">
        <v>9841</v>
      </c>
      <c r="R45" s="10">
        <f t="shared" si="10"/>
        <v>7245</v>
      </c>
      <c r="T45">
        <v>162</v>
      </c>
      <c r="U45">
        <f t="shared" si="5"/>
        <v>486</v>
      </c>
    </row>
    <row r="46" spans="1:21" x14ac:dyDescent="0.25">
      <c r="A46" s="84">
        <v>43</v>
      </c>
      <c r="B46" s="9" t="s">
        <v>44</v>
      </c>
      <c r="C46" s="208">
        <v>1.1265124958454192E-2</v>
      </c>
      <c r="D46" s="111"/>
      <c r="E46" s="219">
        <f t="shared" si="6"/>
        <v>16783.166177353643</v>
      </c>
      <c r="F46" s="85"/>
      <c r="G46" s="85">
        <v>1.1265124958454192E-2</v>
      </c>
      <c r="H46" s="59">
        <f t="shared" si="7"/>
        <v>16561</v>
      </c>
      <c r="I46" s="53">
        <f t="shared" si="8"/>
        <v>16513</v>
      </c>
      <c r="J46" s="53">
        <f t="shared" si="9"/>
        <v>48</v>
      </c>
      <c r="L46" s="10"/>
      <c r="Q46">
        <v>18616</v>
      </c>
      <c r="R46" s="10">
        <f t="shared" si="10"/>
        <v>-2055</v>
      </c>
      <c r="T46">
        <v>102</v>
      </c>
      <c r="U46">
        <f t="shared" si="5"/>
        <v>306</v>
      </c>
    </row>
    <row r="47" spans="1:21" x14ac:dyDescent="0.25">
      <c r="A47" s="84">
        <v>44</v>
      </c>
      <c r="B47" s="9" t="s">
        <v>45</v>
      </c>
      <c r="C47" s="208">
        <v>6.7204044722216603E-3</v>
      </c>
      <c r="D47" s="111"/>
      <c r="E47" s="219">
        <f t="shared" si="6"/>
        <v>10012.287076467885</v>
      </c>
      <c r="F47" s="85"/>
      <c r="G47" s="85">
        <v>6.7204044722216603E-3</v>
      </c>
      <c r="H47" s="59">
        <f t="shared" si="7"/>
        <v>9880</v>
      </c>
      <c r="I47" s="53">
        <f t="shared" si="8"/>
        <v>9851</v>
      </c>
      <c r="J47" s="53">
        <f t="shared" si="9"/>
        <v>29</v>
      </c>
      <c r="L47" s="10"/>
      <c r="Q47">
        <v>9714</v>
      </c>
      <c r="R47" s="10">
        <f t="shared" si="10"/>
        <v>166</v>
      </c>
      <c r="T47">
        <v>153</v>
      </c>
      <c r="U47">
        <f t="shared" si="5"/>
        <v>459</v>
      </c>
    </row>
    <row r="48" spans="1:21" x14ac:dyDescent="0.25">
      <c r="A48" s="84">
        <v>45</v>
      </c>
      <c r="B48" s="9" t="s">
        <v>46</v>
      </c>
      <c r="C48" s="208">
        <v>1.282466872416712E-2</v>
      </c>
      <c r="D48" s="111"/>
      <c r="E48" s="219">
        <f t="shared" si="6"/>
        <v>19106.627504000797</v>
      </c>
      <c r="F48" s="85"/>
      <c r="G48" s="85">
        <v>1.282466872416712E-2</v>
      </c>
      <c r="H48" s="59">
        <f t="shared" si="7"/>
        <v>18854</v>
      </c>
      <c r="I48" s="53">
        <f t="shared" si="8"/>
        <v>18799</v>
      </c>
      <c r="J48" s="53">
        <f t="shared" si="9"/>
        <v>55</v>
      </c>
      <c r="L48" s="10"/>
      <c r="Q48">
        <v>15710</v>
      </c>
      <c r="R48" s="10">
        <f t="shared" si="10"/>
        <v>3144</v>
      </c>
      <c r="T48">
        <v>296</v>
      </c>
      <c r="U48">
        <f t="shared" si="5"/>
        <v>888</v>
      </c>
    </row>
    <row r="49" spans="1:21" x14ac:dyDescent="0.25">
      <c r="A49" s="84">
        <v>46</v>
      </c>
      <c r="B49" s="9" t="s">
        <v>47</v>
      </c>
      <c r="C49" s="208">
        <v>1.6850576631153632E-3</v>
      </c>
      <c r="D49" s="111"/>
      <c r="E49" s="219">
        <f t="shared" si="6"/>
        <v>2510.4561984698139</v>
      </c>
      <c r="F49" s="85"/>
      <c r="G49" s="85">
        <v>1.6850576631153632E-3</v>
      </c>
      <c r="H49" s="59">
        <f t="shared" si="7"/>
        <v>2477</v>
      </c>
      <c r="I49" s="53">
        <f t="shared" si="8"/>
        <v>2470</v>
      </c>
      <c r="J49" s="53">
        <f t="shared" si="9"/>
        <v>7</v>
      </c>
      <c r="L49" s="10"/>
      <c r="Q49">
        <v>3932</v>
      </c>
      <c r="R49" s="10">
        <f t="shared" si="10"/>
        <v>-1455</v>
      </c>
      <c r="T49">
        <v>49</v>
      </c>
      <c r="U49">
        <f t="shared" si="5"/>
        <v>147</v>
      </c>
    </row>
    <row r="50" spans="1:21" x14ac:dyDescent="0.25">
      <c r="A50" s="84">
        <v>47</v>
      </c>
      <c r="B50" s="9" t="s">
        <v>48</v>
      </c>
      <c r="C50" s="208">
        <v>3.251600765522185E-3</v>
      </c>
      <c r="D50" s="111"/>
      <c r="E50" s="219">
        <f t="shared" si="6"/>
        <v>4844.3453749009786</v>
      </c>
      <c r="F50" s="85"/>
      <c r="G50" s="85">
        <v>3.251600765522185E-3</v>
      </c>
      <c r="H50" s="59">
        <f t="shared" si="7"/>
        <v>4780</v>
      </c>
      <c r="I50" s="53">
        <f t="shared" si="8"/>
        <v>4766</v>
      </c>
      <c r="J50" s="53">
        <f t="shared" si="9"/>
        <v>14</v>
      </c>
      <c r="L50" s="10"/>
      <c r="Q50">
        <v>7278</v>
      </c>
      <c r="R50" s="10">
        <f t="shared" si="10"/>
        <v>-2498</v>
      </c>
      <c r="T50">
        <v>74</v>
      </c>
      <c r="U50">
        <f t="shared" si="5"/>
        <v>222</v>
      </c>
    </row>
    <row r="51" spans="1:21" x14ac:dyDescent="0.25">
      <c r="A51" s="84">
        <v>48</v>
      </c>
      <c r="B51" s="9" t="s">
        <v>49</v>
      </c>
      <c r="C51" s="208">
        <v>4.6562886049342494E-4</v>
      </c>
      <c r="D51" s="111"/>
      <c r="E51" s="219">
        <f t="shared" si="6"/>
        <v>693.70970774436125</v>
      </c>
      <c r="F51" s="85"/>
      <c r="G51" s="85">
        <v>4.6562886049342494E-4</v>
      </c>
      <c r="H51" s="59">
        <f t="shared" si="7"/>
        <v>685</v>
      </c>
      <c r="I51" s="53">
        <f t="shared" si="8"/>
        <v>683</v>
      </c>
      <c r="J51" s="53">
        <f t="shared" si="9"/>
        <v>2</v>
      </c>
      <c r="L51" s="10"/>
      <c r="Q51">
        <v>1213</v>
      </c>
      <c r="R51" s="10">
        <f t="shared" si="10"/>
        <v>-528</v>
      </c>
      <c r="T51">
        <v>15</v>
      </c>
      <c r="U51">
        <f t="shared" si="5"/>
        <v>45</v>
      </c>
    </row>
    <row r="52" spans="1:21" x14ac:dyDescent="0.25">
      <c r="A52" s="84">
        <v>49</v>
      </c>
      <c r="B52" s="9" t="s">
        <v>50</v>
      </c>
      <c r="C52" s="208">
        <v>1.9625398029170012E-2</v>
      </c>
      <c r="D52" s="111"/>
      <c r="E52" s="219">
        <f t="shared" si="6"/>
        <v>29238.585247390478</v>
      </c>
      <c r="F52" s="85"/>
      <c r="G52" s="85">
        <v>1.9625398029170012E-2</v>
      </c>
      <c r="H52" s="59">
        <f t="shared" si="7"/>
        <v>28851</v>
      </c>
      <c r="I52" s="53">
        <f t="shared" si="8"/>
        <v>28767</v>
      </c>
      <c r="J52" s="53">
        <f t="shared" si="9"/>
        <v>84</v>
      </c>
      <c r="L52" s="10"/>
      <c r="Q52">
        <v>24759</v>
      </c>
      <c r="R52" s="10">
        <f t="shared" si="10"/>
        <v>4092</v>
      </c>
      <c r="T52">
        <v>374</v>
      </c>
      <c r="U52">
        <f t="shared" si="5"/>
        <v>1122</v>
      </c>
    </row>
    <row r="53" spans="1:21" s="2" customFormat="1" x14ac:dyDescent="0.25">
      <c r="A53" s="86">
        <v>50</v>
      </c>
      <c r="B53" s="87" t="s">
        <v>103</v>
      </c>
      <c r="C53" s="223">
        <f>+C123</f>
        <v>5.3336E-3</v>
      </c>
      <c r="D53" s="112"/>
      <c r="E53" s="219">
        <f t="shared" si="6"/>
        <v>7946.1786223999998</v>
      </c>
      <c r="F53" s="88"/>
      <c r="G53" s="88">
        <v>5.8988953163150301E-3</v>
      </c>
      <c r="H53" s="68">
        <f t="shared" si="7"/>
        <v>7841</v>
      </c>
      <c r="I53" s="89">
        <f t="shared" si="8"/>
        <v>7818</v>
      </c>
      <c r="J53" s="89">
        <f t="shared" si="9"/>
        <v>23</v>
      </c>
      <c r="K53" s="69"/>
      <c r="L53" s="10"/>
      <c r="O53" s="150"/>
      <c r="Q53" s="2">
        <v>5331</v>
      </c>
      <c r="R53" s="10">
        <f t="shared" si="10"/>
        <v>2510</v>
      </c>
      <c r="T53" s="2">
        <v>126</v>
      </c>
      <c r="U53">
        <f t="shared" si="5"/>
        <v>378</v>
      </c>
    </row>
    <row r="54" spans="1:21" x14ac:dyDescent="0.25">
      <c r="A54" s="84">
        <v>51</v>
      </c>
      <c r="B54" s="9" t="s">
        <v>52</v>
      </c>
      <c r="C54" s="208">
        <v>2.5158456451710453E-2</v>
      </c>
      <c r="D54" s="111"/>
      <c r="E54" s="219">
        <f t="shared" si="6"/>
        <v>37481.923809277592</v>
      </c>
      <c r="F54" s="85"/>
      <c r="G54" s="85">
        <v>2.5158456451710453E-2</v>
      </c>
      <c r="H54" s="59">
        <f t="shared" si="7"/>
        <v>36986</v>
      </c>
      <c r="I54" s="53">
        <f t="shared" si="8"/>
        <v>36878</v>
      </c>
      <c r="J54" s="53">
        <f t="shared" si="9"/>
        <v>108</v>
      </c>
      <c r="L54" s="10"/>
      <c r="Q54">
        <v>33847</v>
      </c>
      <c r="R54" s="10">
        <f t="shared" si="10"/>
        <v>3139</v>
      </c>
      <c r="T54">
        <v>9</v>
      </c>
      <c r="U54">
        <f t="shared" si="5"/>
        <v>27</v>
      </c>
    </row>
    <row r="55" spans="1:21" x14ac:dyDescent="0.25">
      <c r="A55" s="84">
        <v>52</v>
      </c>
      <c r="B55" s="9" t="s">
        <v>53</v>
      </c>
      <c r="C55" s="208">
        <v>9.7153005914903188E-4</v>
      </c>
      <c r="D55" s="111"/>
      <c r="E55" s="219">
        <f t="shared" si="6"/>
        <v>1447.4185141422388</v>
      </c>
      <c r="F55" s="85"/>
      <c r="G55" s="85">
        <v>9.7153005914903188E-4</v>
      </c>
      <c r="H55" s="59">
        <f t="shared" si="7"/>
        <v>1428</v>
      </c>
      <c r="I55" s="53">
        <f t="shared" si="8"/>
        <v>1424</v>
      </c>
      <c r="J55" s="53">
        <f t="shared" si="9"/>
        <v>4</v>
      </c>
      <c r="L55" s="10"/>
      <c r="Q55">
        <v>2005</v>
      </c>
      <c r="R55" s="10">
        <f t="shared" si="10"/>
        <v>-577</v>
      </c>
      <c r="T55">
        <v>57</v>
      </c>
      <c r="U55">
        <f t="shared" si="5"/>
        <v>171</v>
      </c>
    </row>
    <row r="56" spans="1:21" x14ac:dyDescent="0.25">
      <c r="A56" s="84">
        <v>53</v>
      </c>
      <c r="B56" s="9" t="s">
        <v>54</v>
      </c>
      <c r="C56" s="208">
        <v>9.9125923431093096E-3</v>
      </c>
      <c r="D56" s="111"/>
      <c r="E56" s="219">
        <f t="shared" si="6"/>
        <v>14768.117100903915</v>
      </c>
      <c r="F56" s="85"/>
      <c r="G56" s="85">
        <v>9.9125923431093096E-3</v>
      </c>
      <c r="H56" s="59">
        <f t="shared" si="7"/>
        <v>14573</v>
      </c>
      <c r="I56" s="53">
        <f t="shared" si="8"/>
        <v>14530</v>
      </c>
      <c r="J56" s="53">
        <f t="shared" si="9"/>
        <v>43</v>
      </c>
      <c r="L56" s="10"/>
      <c r="Q56">
        <v>10946</v>
      </c>
      <c r="R56" s="10">
        <f t="shared" si="10"/>
        <v>3627</v>
      </c>
      <c r="T56">
        <v>71</v>
      </c>
      <c r="U56">
        <f t="shared" si="5"/>
        <v>213</v>
      </c>
    </row>
    <row r="57" spans="1:21" x14ac:dyDescent="0.25">
      <c r="A57" s="84">
        <v>54</v>
      </c>
      <c r="B57" s="9" t="s">
        <v>55</v>
      </c>
      <c r="C57" s="208">
        <v>6.2688793660791754E-3</v>
      </c>
      <c r="D57" s="111"/>
      <c r="E57" s="219">
        <f t="shared" si="6"/>
        <v>9339.5896214832028</v>
      </c>
      <c r="F57" s="85"/>
      <c r="G57" s="85">
        <v>6.2688793660791754E-3</v>
      </c>
      <c r="H57" s="59">
        <f t="shared" si="7"/>
        <v>9216</v>
      </c>
      <c r="I57" s="53">
        <f t="shared" si="8"/>
        <v>9189</v>
      </c>
      <c r="J57" s="53">
        <f t="shared" si="9"/>
        <v>27</v>
      </c>
      <c r="L57" s="10"/>
      <c r="Q57">
        <v>11338</v>
      </c>
      <c r="R57" s="10">
        <f t="shared" si="10"/>
        <v>-2122</v>
      </c>
      <c r="T57">
        <v>99</v>
      </c>
      <c r="U57">
        <f t="shared" si="5"/>
        <v>297</v>
      </c>
    </row>
    <row r="58" spans="1:21" x14ac:dyDescent="0.25">
      <c r="A58" s="84">
        <v>55</v>
      </c>
      <c r="B58" s="9" t="s">
        <v>56</v>
      </c>
      <c r="C58" s="208">
        <v>9.7978134696750634E-3</v>
      </c>
      <c r="D58" s="111"/>
      <c r="E58" s="219">
        <f t="shared" si="6"/>
        <v>14597.115632779878</v>
      </c>
      <c r="F58" s="85"/>
      <c r="G58" s="85">
        <v>9.7978134696750634E-3</v>
      </c>
      <c r="H58" s="59">
        <f t="shared" si="7"/>
        <v>14404</v>
      </c>
      <c r="I58" s="53">
        <f t="shared" si="8"/>
        <v>14362</v>
      </c>
      <c r="J58" s="53">
        <f t="shared" si="9"/>
        <v>42</v>
      </c>
      <c r="L58" s="10"/>
      <c r="Q58">
        <v>11631</v>
      </c>
      <c r="R58" s="10">
        <f t="shared" si="10"/>
        <v>2773</v>
      </c>
      <c r="T58">
        <v>120</v>
      </c>
      <c r="U58">
        <f t="shared" si="5"/>
        <v>360</v>
      </c>
    </row>
    <row r="59" spans="1:21" x14ac:dyDescent="0.25">
      <c r="A59" s="84">
        <v>56</v>
      </c>
      <c r="B59" s="9" t="s">
        <v>57</v>
      </c>
      <c r="C59" s="208">
        <v>6.5661826918231433E-3</v>
      </c>
      <c r="D59" s="111"/>
      <c r="E59" s="219">
        <f t="shared" si="6"/>
        <v>9782.5222244896413</v>
      </c>
      <c r="F59" s="85"/>
      <c r="G59" s="85">
        <v>6.5661826918231433E-3</v>
      </c>
      <c r="H59" s="59">
        <f t="shared" si="7"/>
        <v>9653</v>
      </c>
      <c r="I59" s="53">
        <f t="shared" si="8"/>
        <v>9625</v>
      </c>
      <c r="J59" s="53">
        <f t="shared" si="9"/>
        <v>28</v>
      </c>
      <c r="L59" s="10"/>
      <c r="Q59">
        <v>6505</v>
      </c>
      <c r="R59" s="10">
        <f t="shared" si="10"/>
        <v>3148</v>
      </c>
      <c r="T59">
        <v>107</v>
      </c>
      <c r="U59">
        <f t="shared" si="5"/>
        <v>321</v>
      </c>
    </row>
    <row r="60" spans="1:21" x14ac:dyDescent="0.25">
      <c r="A60" s="84">
        <v>57</v>
      </c>
      <c r="B60" s="9" t="s">
        <v>58</v>
      </c>
      <c r="C60" s="208">
        <v>3.2349607817673516E-3</v>
      </c>
      <c r="D60" s="111"/>
      <c r="E60" s="219">
        <f t="shared" si="6"/>
        <v>4819.5545613435806</v>
      </c>
      <c r="F60" s="85"/>
      <c r="G60" s="85">
        <v>3.2349607817673516E-3</v>
      </c>
      <c r="H60" s="59">
        <f t="shared" si="7"/>
        <v>4756</v>
      </c>
      <c r="I60" s="53">
        <f t="shared" si="8"/>
        <v>4742</v>
      </c>
      <c r="J60" s="53">
        <f t="shared" si="9"/>
        <v>14</v>
      </c>
      <c r="L60" s="10"/>
      <c r="Q60">
        <v>4255</v>
      </c>
      <c r="R60" s="10">
        <f t="shared" si="10"/>
        <v>501</v>
      </c>
      <c r="T60">
        <v>65</v>
      </c>
      <c r="U60">
        <f t="shared" si="5"/>
        <v>195</v>
      </c>
    </row>
    <row r="61" spans="1:21" x14ac:dyDescent="0.25">
      <c r="A61" s="84">
        <v>58</v>
      </c>
      <c r="B61" s="9" t="s">
        <v>59</v>
      </c>
      <c r="C61" s="208">
        <v>2.4327865230806558E-3</v>
      </c>
      <c r="D61" s="111"/>
      <c r="E61" s="219">
        <f t="shared" si="6"/>
        <v>3624.4480768273456</v>
      </c>
      <c r="F61" s="85"/>
      <c r="G61" s="85">
        <v>2.4327865230806558E-3</v>
      </c>
      <c r="H61" s="59">
        <f t="shared" si="7"/>
        <v>3576</v>
      </c>
      <c r="I61" s="53">
        <f t="shared" si="8"/>
        <v>3566</v>
      </c>
      <c r="J61" s="53">
        <f t="shared" si="9"/>
        <v>10</v>
      </c>
      <c r="L61" s="10"/>
      <c r="Q61">
        <v>4598</v>
      </c>
      <c r="R61" s="10">
        <f t="shared" si="10"/>
        <v>-1022</v>
      </c>
      <c r="T61">
        <v>68</v>
      </c>
      <c r="U61">
        <f t="shared" si="5"/>
        <v>204</v>
      </c>
    </row>
    <row r="62" spans="1:21" x14ac:dyDescent="0.25">
      <c r="A62" s="84">
        <v>59</v>
      </c>
      <c r="B62" s="9" t="s">
        <v>60</v>
      </c>
      <c r="C62" s="208">
        <v>7.115110412491992E-3</v>
      </c>
      <c r="D62" s="111"/>
      <c r="E62" s="219">
        <f t="shared" si="6"/>
        <v>10600.333406284595</v>
      </c>
      <c r="F62" s="85"/>
      <c r="G62" s="85">
        <v>7.115110412491992E-3</v>
      </c>
      <c r="H62" s="59">
        <f t="shared" si="7"/>
        <v>10460</v>
      </c>
      <c r="I62" s="53">
        <f t="shared" si="8"/>
        <v>10429</v>
      </c>
      <c r="J62" s="53">
        <f t="shared" si="9"/>
        <v>31</v>
      </c>
      <c r="L62" s="10"/>
      <c r="Q62">
        <v>8364</v>
      </c>
      <c r="R62" s="10">
        <f t="shared" si="10"/>
        <v>2096</v>
      </c>
      <c r="T62">
        <v>58</v>
      </c>
      <c r="U62">
        <f t="shared" si="5"/>
        <v>174</v>
      </c>
    </row>
    <row r="63" spans="1:21" x14ac:dyDescent="0.25">
      <c r="A63" s="84">
        <v>60</v>
      </c>
      <c r="B63" s="9" t="s">
        <v>61</v>
      </c>
      <c r="C63" s="208">
        <v>4.7633347001655009E-2</v>
      </c>
      <c r="D63" s="111"/>
      <c r="E63" s="219">
        <f t="shared" si="6"/>
        <v>70965.779896863693</v>
      </c>
      <c r="F63" s="85"/>
      <c r="G63" s="85">
        <v>4.7633347001655009E-2</v>
      </c>
      <c r="H63" s="59">
        <f t="shared" si="7"/>
        <v>70026</v>
      </c>
      <c r="I63" s="53">
        <f t="shared" si="8"/>
        <v>69821</v>
      </c>
      <c r="J63" s="53">
        <f t="shared" si="9"/>
        <v>205</v>
      </c>
      <c r="L63" s="10"/>
      <c r="Q63">
        <v>116243</v>
      </c>
      <c r="R63" s="10">
        <f t="shared" si="10"/>
        <v>-46217</v>
      </c>
      <c r="T63">
        <v>1271</v>
      </c>
      <c r="U63">
        <f t="shared" si="5"/>
        <v>3813</v>
      </c>
    </row>
    <row r="64" spans="1:21" x14ac:dyDescent="0.25">
      <c r="A64" s="84">
        <v>61</v>
      </c>
      <c r="B64" s="9" t="s">
        <v>62</v>
      </c>
      <c r="C64" s="208">
        <v>1.8823587421456917E-3</v>
      </c>
      <c r="D64" s="111"/>
      <c r="E64" s="219">
        <f t="shared" si="6"/>
        <v>2804.4020542458843</v>
      </c>
      <c r="F64" s="85"/>
      <c r="G64" s="85">
        <v>1.8823587421456917E-3</v>
      </c>
      <c r="H64" s="59">
        <f t="shared" si="7"/>
        <v>2767</v>
      </c>
      <c r="I64" s="53">
        <f t="shared" si="8"/>
        <v>2759</v>
      </c>
      <c r="J64" s="53">
        <f t="shared" si="9"/>
        <v>8</v>
      </c>
      <c r="L64" s="10"/>
      <c r="Q64">
        <v>3424</v>
      </c>
      <c r="R64" s="10">
        <f t="shared" si="10"/>
        <v>-657</v>
      </c>
      <c r="T64">
        <v>56</v>
      </c>
      <c r="U64">
        <f t="shared" si="5"/>
        <v>168</v>
      </c>
    </row>
    <row r="65" spans="1:21" x14ac:dyDescent="0.25">
      <c r="A65" s="84">
        <v>62</v>
      </c>
      <c r="B65" s="9" t="s">
        <v>63</v>
      </c>
      <c r="C65" s="208">
        <v>4.2581400234014679E-3</v>
      </c>
      <c r="D65" s="111"/>
      <c r="E65" s="219">
        <f t="shared" si="6"/>
        <v>6343.9217836243024</v>
      </c>
      <c r="F65" s="85"/>
      <c r="G65" s="85">
        <v>4.2581400234014679E-3</v>
      </c>
      <c r="H65" s="59">
        <f t="shared" si="7"/>
        <v>6260</v>
      </c>
      <c r="I65" s="53">
        <f t="shared" si="8"/>
        <v>6242</v>
      </c>
      <c r="J65" s="53">
        <f t="shared" si="9"/>
        <v>18</v>
      </c>
      <c r="L65" s="10"/>
      <c r="Q65">
        <v>6711</v>
      </c>
      <c r="R65" s="10">
        <f t="shared" si="10"/>
        <v>-451</v>
      </c>
      <c r="T65">
        <v>59</v>
      </c>
      <c r="U65">
        <f t="shared" si="5"/>
        <v>177</v>
      </c>
    </row>
    <row r="66" spans="1:21" x14ac:dyDescent="0.25">
      <c r="A66" s="84">
        <v>63</v>
      </c>
      <c r="B66" s="9" t="s">
        <v>64</v>
      </c>
      <c r="C66" s="208">
        <v>7.932775494243231E-3</v>
      </c>
      <c r="D66" s="111"/>
      <c r="E66" s="219">
        <f t="shared" si="6"/>
        <v>11818.51864569037</v>
      </c>
      <c r="F66" s="85"/>
      <c r="G66" s="85">
        <v>7.932775494243231E-3</v>
      </c>
      <c r="H66" s="59">
        <f t="shared" si="7"/>
        <v>11662</v>
      </c>
      <c r="I66" s="53">
        <f t="shared" si="8"/>
        <v>11628</v>
      </c>
      <c r="J66" s="53">
        <f t="shared" si="9"/>
        <v>34</v>
      </c>
      <c r="L66" s="10"/>
      <c r="Q66">
        <v>13138</v>
      </c>
      <c r="R66" s="10">
        <f t="shared" si="10"/>
        <v>-1476</v>
      </c>
      <c r="T66">
        <v>143</v>
      </c>
      <c r="U66">
        <f t="shared" si="5"/>
        <v>429</v>
      </c>
    </row>
    <row r="67" spans="1:21" x14ac:dyDescent="0.25">
      <c r="A67" s="84">
        <v>64</v>
      </c>
      <c r="B67" s="9" t="s">
        <v>65</v>
      </c>
      <c r="C67" s="208">
        <v>1.2093822714856888E-2</v>
      </c>
      <c r="D67" s="111"/>
      <c r="E67" s="219">
        <f t="shared" si="6"/>
        <v>18017.788270566096</v>
      </c>
      <c r="F67" s="85"/>
      <c r="G67" s="85">
        <v>1.2093822714856888E-2</v>
      </c>
      <c r="H67" s="59">
        <f t="shared" si="7"/>
        <v>17779</v>
      </c>
      <c r="I67" s="53">
        <f t="shared" si="8"/>
        <v>17727</v>
      </c>
      <c r="J67" s="53">
        <f t="shared" si="9"/>
        <v>52</v>
      </c>
      <c r="L67" s="10"/>
      <c r="Q67">
        <v>16874</v>
      </c>
      <c r="R67" s="10">
        <f t="shared" si="10"/>
        <v>905</v>
      </c>
      <c r="T67">
        <v>270</v>
      </c>
      <c r="U67">
        <f t="shared" si="5"/>
        <v>810</v>
      </c>
    </row>
    <row r="68" spans="1:21" x14ac:dyDescent="0.25">
      <c r="A68" s="84">
        <v>65</v>
      </c>
      <c r="B68" s="9" t="s">
        <v>66</v>
      </c>
      <c r="C68" s="208">
        <v>1.8706601139385496E-2</v>
      </c>
      <c r="D68" s="111"/>
      <c r="E68" s="219">
        <f t="shared" ref="E68:E99" si="11">+C68*$B$110</f>
        <v>27869.730401895253</v>
      </c>
      <c r="F68" s="85"/>
      <c r="G68" s="85">
        <v>1.8706601139385496E-2</v>
      </c>
      <c r="H68" s="59">
        <f t="shared" ref="H68:H103" si="12">ROUND(E68*$I$1,0)</f>
        <v>27501</v>
      </c>
      <c r="I68" s="53">
        <f t="shared" ref="I68:I76" si="13">ROUND(H68*$C$115,0)</f>
        <v>27421</v>
      </c>
      <c r="J68" s="53">
        <f t="shared" ref="J68:J83" si="14">ROUND(H68*$C$116,0)</f>
        <v>80</v>
      </c>
      <c r="L68" s="10"/>
      <c r="Q68">
        <v>21159</v>
      </c>
      <c r="R68" s="10">
        <f t="shared" ref="R68:R99" si="15">H68-Q68</f>
        <v>6342</v>
      </c>
      <c r="T68">
        <v>65</v>
      </c>
      <c r="U68">
        <f t="shared" si="5"/>
        <v>195</v>
      </c>
    </row>
    <row r="69" spans="1:21" x14ac:dyDescent="0.25">
      <c r="A69" s="84">
        <v>66</v>
      </c>
      <c r="B69" s="9" t="s">
        <v>67</v>
      </c>
      <c r="C69" s="208">
        <v>1.0767688798825701E-3</v>
      </c>
      <c r="D69" s="111"/>
      <c r="E69" s="219">
        <f t="shared" si="11"/>
        <v>1604.2068873909689</v>
      </c>
      <c r="F69" s="85"/>
      <c r="G69" s="85">
        <v>1.0767688798825701E-3</v>
      </c>
      <c r="H69" s="59">
        <f t="shared" si="12"/>
        <v>1583</v>
      </c>
      <c r="I69" s="53">
        <f t="shared" si="13"/>
        <v>1578</v>
      </c>
      <c r="J69" s="53">
        <f t="shared" si="14"/>
        <v>5</v>
      </c>
      <c r="L69" s="10"/>
      <c r="Q69">
        <v>3414</v>
      </c>
      <c r="R69" s="10">
        <f t="shared" si="15"/>
        <v>-1831</v>
      </c>
      <c r="T69">
        <v>25</v>
      </c>
      <c r="U69">
        <f t="shared" ref="U69:U103" si="16">+T69*3</f>
        <v>75</v>
      </c>
    </row>
    <row r="70" spans="1:21" x14ac:dyDescent="0.25">
      <c r="A70" s="84">
        <v>67</v>
      </c>
      <c r="B70" s="9" t="s">
        <v>68</v>
      </c>
      <c r="C70" s="208">
        <v>1.3279038926904062E-2</v>
      </c>
      <c r="D70" s="111"/>
      <c r="E70" s="219">
        <f t="shared" si="11"/>
        <v>19783.563680625186</v>
      </c>
      <c r="F70" s="85"/>
      <c r="G70" s="85">
        <v>1.3279038926904062E-2</v>
      </c>
      <c r="H70" s="59">
        <f t="shared" si="12"/>
        <v>19522</v>
      </c>
      <c r="I70" s="53">
        <f t="shared" si="13"/>
        <v>19465</v>
      </c>
      <c r="J70" s="53">
        <f t="shared" si="14"/>
        <v>57</v>
      </c>
      <c r="L70" s="10"/>
      <c r="Q70">
        <v>18939</v>
      </c>
      <c r="R70" s="10">
        <f t="shared" si="15"/>
        <v>583</v>
      </c>
      <c r="T70">
        <v>549</v>
      </c>
      <c r="U70">
        <f t="shared" si="16"/>
        <v>1647</v>
      </c>
    </row>
    <row r="71" spans="1:21" x14ac:dyDescent="0.25">
      <c r="A71" s="84">
        <v>68</v>
      </c>
      <c r="B71" s="9" t="s">
        <v>69</v>
      </c>
      <c r="C71" s="208">
        <v>1.3263424249985197E-2</v>
      </c>
      <c r="D71" s="111"/>
      <c r="E71" s="219">
        <f t="shared" si="11"/>
        <v>19760.300404052447</v>
      </c>
      <c r="F71" s="85"/>
      <c r="G71" s="85">
        <v>1.3263424249985197E-2</v>
      </c>
      <c r="H71" s="59">
        <f t="shared" si="12"/>
        <v>19499</v>
      </c>
      <c r="I71" s="53">
        <f t="shared" si="13"/>
        <v>19442</v>
      </c>
      <c r="J71" s="53">
        <f t="shared" si="14"/>
        <v>57</v>
      </c>
      <c r="L71" s="10"/>
      <c r="Q71">
        <v>11964</v>
      </c>
      <c r="R71" s="10">
        <f t="shared" si="15"/>
        <v>7535</v>
      </c>
      <c r="T71">
        <v>0</v>
      </c>
      <c r="U71">
        <f t="shared" si="16"/>
        <v>0</v>
      </c>
    </row>
    <row r="72" spans="1:21" x14ac:dyDescent="0.25">
      <c r="A72" s="84">
        <v>69</v>
      </c>
      <c r="B72" s="9" t="s">
        <v>70</v>
      </c>
      <c r="C72" s="208">
        <v>1.7555310965668622E-3</v>
      </c>
      <c r="D72" s="111"/>
      <c r="E72" s="219">
        <f t="shared" si="11"/>
        <v>2615.4499157225946</v>
      </c>
      <c r="F72" s="85"/>
      <c r="G72" s="85">
        <v>1.7555310965668622E-3</v>
      </c>
      <c r="H72" s="59">
        <f t="shared" si="12"/>
        <v>2581</v>
      </c>
      <c r="I72" s="53">
        <f t="shared" si="13"/>
        <v>2573</v>
      </c>
      <c r="J72" s="53">
        <f t="shared" si="14"/>
        <v>8</v>
      </c>
      <c r="L72" s="10"/>
      <c r="Q72">
        <v>2152</v>
      </c>
      <c r="R72" s="10">
        <f t="shared" si="15"/>
        <v>429</v>
      </c>
      <c r="T72">
        <v>22</v>
      </c>
      <c r="U72">
        <f t="shared" si="16"/>
        <v>66</v>
      </c>
    </row>
    <row r="73" spans="1:21" x14ac:dyDescent="0.25">
      <c r="A73" s="84">
        <v>70</v>
      </c>
      <c r="B73" s="9" t="s">
        <v>71</v>
      </c>
      <c r="C73" s="208">
        <v>3.8000856112553219E-3</v>
      </c>
      <c r="D73" s="111"/>
      <c r="E73" s="219">
        <f t="shared" si="11"/>
        <v>5661.4967465589616</v>
      </c>
      <c r="F73" s="85"/>
      <c r="G73" s="85">
        <v>3.8000856112553219E-3</v>
      </c>
      <c r="H73" s="59">
        <f t="shared" si="12"/>
        <v>5587</v>
      </c>
      <c r="I73" s="53">
        <f t="shared" si="13"/>
        <v>5571</v>
      </c>
      <c r="J73" s="53">
        <f t="shared" si="14"/>
        <v>16</v>
      </c>
      <c r="L73" s="10"/>
      <c r="Q73">
        <v>5116</v>
      </c>
      <c r="R73" s="10">
        <f t="shared" si="15"/>
        <v>471</v>
      </c>
      <c r="T73">
        <v>102</v>
      </c>
      <c r="U73">
        <f t="shared" si="16"/>
        <v>306</v>
      </c>
    </row>
    <row r="74" spans="1:21" x14ac:dyDescent="0.25">
      <c r="A74" s="84">
        <v>71</v>
      </c>
      <c r="B74" s="9" t="s">
        <v>72</v>
      </c>
      <c r="C74" s="208">
        <v>6.09873380543423E-3</v>
      </c>
      <c r="D74" s="111"/>
      <c r="E74" s="219">
        <f t="shared" si="11"/>
        <v>9086.1009802853005</v>
      </c>
      <c r="F74" s="85"/>
      <c r="G74" s="85">
        <v>6.09873380543423E-3</v>
      </c>
      <c r="H74" s="59">
        <f t="shared" si="12"/>
        <v>8966</v>
      </c>
      <c r="I74" s="53">
        <f t="shared" si="13"/>
        <v>8940</v>
      </c>
      <c r="J74" s="53">
        <f t="shared" si="14"/>
        <v>26</v>
      </c>
      <c r="L74" s="10"/>
      <c r="Q74">
        <v>10252</v>
      </c>
      <c r="R74" s="10">
        <f t="shared" si="15"/>
        <v>-1286</v>
      </c>
      <c r="T74">
        <v>116</v>
      </c>
      <c r="U74">
        <f t="shared" si="16"/>
        <v>348</v>
      </c>
    </row>
    <row r="75" spans="1:21" x14ac:dyDescent="0.25">
      <c r="A75" s="84">
        <v>72</v>
      </c>
      <c r="B75" s="9" t="s">
        <v>73</v>
      </c>
      <c r="C75" s="208">
        <v>1.4920946568357358E-3</v>
      </c>
      <c r="D75" s="111"/>
      <c r="E75" s="219">
        <f t="shared" si="11"/>
        <v>2222.9733509722114</v>
      </c>
      <c r="F75" s="85"/>
      <c r="G75" s="85">
        <v>1.4920946568357358E-3</v>
      </c>
      <c r="H75" s="59">
        <f t="shared" si="12"/>
        <v>2194</v>
      </c>
      <c r="I75" s="53">
        <f t="shared" si="13"/>
        <v>2188</v>
      </c>
      <c r="J75" s="53">
        <f t="shared" si="14"/>
        <v>6</v>
      </c>
      <c r="L75" s="10"/>
      <c r="Q75">
        <v>2201</v>
      </c>
      <c r="R75" s="10">
        <f t="shared" si="15"/>
        <v>-7</v>
      </c>
      <c r="T75">
        <v>24</v>
      </c>
      <c r="U75">
        <f t="shared" si="16"/>
        <v>72</v>
      </c>
    </row>
    <row r="76" spans="1:21" x14ac:dyDescent="0.25">
      <c r="A76" s="84">
        <v>73</v>
      </c>
      <c r="B76" s="9" t="s">
        <v>74</v>
      </c>
      <c r="C76" s="208">
        <v>5.1729265985855158E-3</v>
      </c>
      <c r="D76" s="111"/>
      <c r="E76" s="219">
        <f t="shared" si="11"/>
        <v>7706.8019260770534</v>
      </c>
      <c r="F76" s="85"/>
      <c r="G76" s="85">
        <v>5.1729265985855158E-3</v>
      </c>
      <c r="H76" s="59">
        <f t="shared" si="12"/>
        <v>7605</v>
      </c>
      <c r="I76" s="53">
        <f t="shared" si="13"/>
        <v>7583</v>
      </c>
      <c r="J76" s="53">
        <f t="shared" si="14"/>
        <v>22</v>
      </c>
      <c r="L76" s="10"/>
      <c r="Q76">
        <v>5987</v>
      </c>
      <c r="R76" s="10">
        <f t="shared" si="15"/>
        <v>1618</v>
      </c>
      <c r="T76">
        <v>82</v>
      </c>
      <c r="U76">
        <f t="shared" si="16"/>
        <v>246</v>
      </c>
    </row>
    <row r="77" spans="1:21" x14ac:dyDescent="0.25">
      <c r="A77" s="84">
        <v>74</v>
      </c>
      <c r="B77" s="9" t="s">
        <v>75</v>
      </c>
      <c r="C77" s="208">
        <v>1.2465058172630522E-2</v>
      </c>
      <c r="D77" s="111"/>
      <c r="E77" s="219">
        <f t="shared" si="11"/>
        <v>18570.867477562821</v>
      </c>
      <c r="F77" s="85"/>
      <c r="G77" s="85">
        <v>1.2465058172630522E-2</v>
      </c>
      <c r="H77" s="59">
        <f t="shared" si="12"/>
        <v>18325</v>
      </c>
      <c r="I77" s="53">
        <f t="shared" ref="I77:I94" si="17">ROUND(H77*$C$115,0)</f>
        <v>18271</v>
      </c>
      <c r="J77" s="53">
        <f t="shared" si="14"/>
        <v>54</v>
      </c>
      <c r="L77" s="10"/>
      <c r="Q77">
        <v>23174</v>
      </c>
      <c r="R77" s="10">
        <f t="shared" si="15"/>
        <v>-4849</v>
      </c>
      <c r="T77">
        <v>492</v>
      </c>
      <c r="U77">
        <f t="shared" si="16"/>
        <v>1476</v>
      </c>
    </row>
    <row r="78" spans="1:21" x14ac:dyDescent="0.25">
      <c r="A78" s="84">
        <v>75</v>
      </c>
      <c r="B78" s="9" t="s">
        <v>76</v>
      </c>
      <c r="C78" s="208">
        <v>2.9314157648806637E-3</v>
      </c>
      <c r="D78" s="111"/>
      <c r="E78" s="219">
        <f t="shared" si="11"/>
        <v>4367.3228746552186</v>
      </c>
      <c r="F78" s="85"/>
      <c r="G78" s="85">
        <v>2.9314157648806637E-3</v>
      </c>
      <c r="H78" s="59">
        <f t="shared" si="12"/>
        <v>4309</v>
      </c>
      <c r="I78" s="53">
        <f t="shared" si="17"/>
        <v>4296</v>
      </c>
      <c r="J78" s="53">
        <f t="shared" si="14"/>
        <v>13</v>
      </c>
      <c r="L78" s="10"/>
      <c r="Q78">
        <v>2768</v>
      </c>
      <c r="R78" s="10">
        <f t="shared" si="15"/>
        <v>1541</v>
      </c>
      <c r="T78">
        <v>47</v>
      </c>
      <c r="U78">
        <f t="shared" si="16"/>
        <v>141</v>
      </c>
    </row>
    <row r="79" spans="1:21" x14ac:dyDescent="0.25">
      <c r="A79" s="84">
        <v>76</v>
      </c>
      <c r="B79" s="9" t="s">
        <v>77</v>
      </c>
      <c r="C79" s="208">
        <v>1.8525406138362389E-2</v>
      </c>
      <c r="D79" s="111"/>
      <c r="E79" s="219">
        <f t="shared" si="11"/>
        <v>27599.779928740991</v>
      </c>
      <c r="F79" s="85"/>
      <c r="G79" s="85">
        <v>1.8525406138362389E-2</v>
      </c>
      <c r="H79" s="59">
        <f t="shared" si="12"/>
        <v>27234</v>
      </c>
      <c r="I79" s="53">
        <f t="shared" si="17"/>
        <v>27154</v>
      </c>
      <c r="J79" s="53">
        <f t="shared" si="14"/>
        <v>80</v>
      </c>
      <c r="L79" s="10"/>
      <c r="Q79">
        <v>23165</v>
      </c>
      <c r="R79" s="10">
        <f t="shared" si="15"/>
        <v>4069</v>
      </c>
      <c r="T79">
        <v>308</v>
      </c>
      <c r="U79">
        <f t="shared" si="16"/>
        <v>924</v>
      </c>
    </row>
    <row r="80" spans="1:21" x14ac:dyDescent="0.25">
      <c r="A80" s="84">
        <v>77</v>
      </c>
      <c r="B80" s="9" t="s">
        <v>78</v>
      </c>
      <c r="C80" s="208">
        <v>5.9295231111558423E-3</v>
      </c>
      <c r="D80" s="111"/>
      <c r="E80" s="219">
        <f t="shared" si="11"/>
        <v>8834.0051347857534</v>
      </c>
      <c r="F80" s="85"/>
      <c r="G80" s="85">
        <v>5.9295231111558423E-3</v>
      </c>
      <c r="H80" s="59">
        <f t="shared" si="12"/>
        <v>8717</v>
      </c>
      <c r="I80" s="53">
        <f t="shared" si="17"/>
        <v>8692</v>
      </c>
      <c r="J80" s="53">
        <f t="shared" si="14"/>
        <v>25</v>
      </c>
      <c r="L80" s="10"/>
      <c r="Q80">
        <v>8198</v>
      </c>
      <c r="R80" s="10">
        <f t="shared" si="15"/>
        <v>519</v>
      </c>
      <c r="T80">
        <v>192</v>
      </c>
      <c r="U80">
        <f t="shared" si="16"/>
        <v>576</v>
      </c>
    </row>
    <row r="81" spans="1:21" x14ac:dyDescent="0.25">
      <c r="A81" s="84">
        <v>78</v>
      </c>
      <c r="B81" s="9" t="s">
        <v>79</v>
      </c>
      <c r="C81" s="208">
        <v>1.6891723266542938E-2</v>
      </c>
      <c r="D81" s="111"/>
      <c r="E81" s="219">
        <f t="shared" si="11"/>
        <v>25165.863641086733</v>
      </c>
      <c r="F81" s="85"/>
      <c r="G81" s="85">
        <v>1.6891723266542938E-2</v>
      </c>
      <c r="H81" s="59">
        <f t="shared" si="12"/>
        <v>24833</v>
      </c>
      <c r="I81" s="53">
        <f t="shared" si="17"/>
        <v>24760</v>
      </c>
      <c r="J81" s="53">
        <f t="shared" si="14"/>
        <v>73</v>
      </c>
      <c r="L81" s="10"/>
      <c r="Q81">
        <v>31949</v>
      </c>
      <c r="R81" s="10">
        <f t="shared" si="15"/>
        <v>-7116</v>
      </c>
      <c r="T81">
        <v>351</v>
      </c>
      <c r="U81">
        <f t="shared" si="16"/>
        <v>1053</v>
      </c>
    </row>
    <row r="82" spans="1:21" x14ac:dyDescent="0.25">
      <c r="A82" s="84">
        <v>79</v>
      </c>
      <c r="B82" s="9" t="s">
        <v>80</v>
      </c>
      <c r="C82" s="208">
        <v>7.7559810242062294E-3</v>
      </c>
      <c r="D82" s="111"/>
      <c r="E82" s="219">
        <f t="shared" si="11"/>
        <v>11555.124233217264</v>
      </c>
      <c r="F82" s="85"/>
      <c r="G82" s="85">
        <v>7.7559810242062294E-3</v>
      </c>
      <c r="H82" s="59">
        <f t="shared" si="12"/>
        <v>11402</v>
      </c>
      <c r="I82" s="53">
        <f t="shared" si="17"/>
        <v>11369</v>
      </c>
      <c r="J82" s="53">
        <f t="shared" si="14"/>
        <v>33</v>
      </c>
      <c r="L82" s="10"/>
      <c r="Q82">
        <v>14566</v>
      </c>
      <c r="R82" s="10">
        <f t="shared" si="15"/>
        <v>-3164</v>
      </c>
      <c r="T82">
        <v>216</v>
      </c>
      <c r="U82">
        <f t="shared" si="16"/>
        <v>648</v>
      </c>
    </row>
    <row r="83" spans="1:21" x14ac:dyDescent="0.25">
      <c r="A83" s="84">
        <v>80</v>
      </c>
      <c r="B83" s="9" t="s">
        <v>81</v>
      </c>
      <c r="C83" s="208">
        <v>1.7625302443511598E-2</v>
      </c>
      <c r="D83" s="111"/>
      <c r="E83" s="219">
        <f t="shared" si="11"/>
        <v>26258.774840626658</v>
      </c>
      <c r="F83" s="85"/>
      <c r="G83" s="85">
        <v>1.7625302443511598E-2</v>
      </c>
      <c r="H83" s="59">
        <f t="shared" si="12"/>
        <v>25911</v>
      </c>
      <c r="I83" s="53">
        <f t="shared" si="17"/>
        <v>25835</v>
      </c>
      <c r="J83" s="53">
        <f t="shared" si="14"/>
        <v>76</v>
      </c>
      <c r="L83" s="10"/>
      <c r="Q83">
        <v>22421</v>
      </c>
      <c r="R83" s="10">
        <f t="shared" si="15"/>
        <v>3490</v>
      </c>
      <c r="T83">
        <v>178</v>
      </c>
      <c r="U83">
        <f t="shared" si="16"/>
        <v>534</v>
      </c>
    </row>
    <row r="84" spans="1:21" x14ac:dyDescent="0.25">
      <c r="A84" s="84">
        <v>81</v>
      </c>
      <c r="B84" s="9" t="s">
        <v>82</v>
      </c>
      <c r="C84" s="208">
        <v>7.3206675493081106E-3</v>
      </c>
      <c r="D84" s="111"/>
      <c r="E84" s="219">
        <f t="shared" si="11"/>
        <v>10906.579417655899</v>
      </c>
      <c r="F84" s="85"/>
      <c r="G84" s="85">
        <v>7.3206675493081106E-3</v>
      </c>
      <c r="H84" s="59">
        <f t="shared" si="12"/>
        <v>10762</v>
      </c>
      <c r="I84" s="53">
        <f t="shared" si="17"/>
        <v>10731</v>
      </c>
      <c r="J84" s="53">
        <f t="shared" ref="J84:J100" si="18">ROUND(H84*$C$116,0)</f>
        <v>31</v>
      </c>
      <c r="L84" s="10"/>
      <c r="Q84">
        <v>10888</v>
      </c>
      <c r="R84" s="10">
        <f t="shared" si="15"/>
        <v>-126</v>
      </c>
      <c r="T84">
        <v>304</v>
      </c>
      <c r="U84">
        <f t="shared" si="16"/>
        <v>912</v>
      </c>
    </row>
    <row r="85" spans="1:21" x14ac:dyDescent="0.25">
      <c r="A85" s="84">
        <v>82</v>
      </c>
      <c r="B85" s="9" t="s">
        <v>83</v>
      </c>
      <c r="C85" s="208">
        <v>8.3079382644632924E-3</v>
      </c>
      <c r="D85" s="111"/>
      <c r="E85" s="219">
        <f t="shared" si="11"/>
        <v>12377.448896298405</v>
      </c>
      <c r="F85" s="85"/>
      <c r="G85" s="85">
        <v>8.3079382644632924E-3</v>
      </c>
      <c r="H85" s="59">
        <f t="shared" si="12"/>
        <v>12214</v>
      </c>
      <c r="I85" s="53">
        <f t="shared" si="17"/>
        <v>12178</v>
      </c>
      <c r="J85" s="53">
        <f t="shared" si="18"/>
        <v>36</v>
      </c>
      <c r="L85" s="10"/>
      <c r="Q85">
        <v>13998</v>
      </c>
      <c r="R85" s="10">
        <f t="shared" si="15"/>
        <v>-1784</v>
      </c>
      <c r="T85">
        <v>160</v>
      </c>
      <c r="U85">
        <f t="shared" si="16"/>
        <v>480</v>
      </c>
    </row>
    <row r="86" spans="1:21" x14ac:dyDescent="0.25">
      <c r="A86" s="84">
        <v>83</v>
      </c>
      <c r="B86" s="9" t="s">
        <v>84</v>
      </c>
      <c r="C86" s="208">
        <v>2.7594133409688773E-3</v>
      </c>
      <c r="D86" s="111"/>
      <c r="E86" s="219">
        <f t="shared" si="11"/>
        <v>4111.0678154290263</v>
      </c>
      <c r="F86" s="85"/>
      <c r="G86" s="85">
        <v>2.7594133409688773E-3</v>
      </c>
      <c r="H86" s="59">
        <f t="shared" si="12"/>
        <v>4057</v>
      </c>
      <c r="I86" s="53">
        <f t="shared" si="17"/>
        <v>4045</v>
      </c>
      <c r="J86" s="53">
        <f t="shared" si="18"/>
        <v>12</v>
      </c>
      <c r="L86" s="10"/>
      <c r="Q86">
        <v>7523</v>
      </c>
      <c r="R86" s="10">
        <f t="shared" si="15"/>
        <v>-3466</v>
      </c>
      <c r="T86">
        <v>107</v>
      </c>
      <c r="U86">
        <f t="shared" si="16"/>
        <v>321</v>
      </c>
    </row>
    <row r="87" spans="1:21" x14ac:dyDescent="0.25">
      <c r="A87" s="84">
        <v>84</v>
      </c>
      <c r="B87" s="9" t="s">
        <v>85</v>
      </c>
      <c r="C87" s="208">
        <v>8.1239902602741072E-3</v>
      </c>
      <c r="D87" s="111"/>
      <c r="E87" s="219">
        <f t="shared" si="11"/>
        <v>12103.396905425214</v>
      </c>
      <c r="F87" s="85"/>
      <c r="G87" s="85">
        <v>8.1239902602741072E-3</v>
      </c>
      <c r="H87" s="59">
        <f t="shared" si="12"/>
        <v>11943</v>
      </c>
      <c r="I87" s="53">
        <f t="shared" si="17"/>
        <v>11908</v>
      </c>
      <c r="J87" s="53">
        <f t="shared" si="18"/>
        <v>35</v>
      </c>
      <c r="L87" s="10"/>
      <c r="Q87">
        <v>9107</v>
      </c>
      <c r="R87" s="10">
        <f t="shared" si="15"/>
        <v>2836</v>
      </c>
      <c r="T87">
        <v>177</v>
      </c>
      <c r="U87">
        <f t="shared" si="16"/>
        <v>531</v>
      </c>
    </row>
    <row r="88" spans="1:21" x14ac:dyDescent="0.25">
      <c r="A88" s="84">
        <v>85</v>
      </c>
      <c r="B88" s="9" t="s">
        <v>86</v>
      </c>
      <c r="C88" s="208">
        <v>5.4968861310371493E-3</v>
      </c>
      <c r="D88" s="111"/>
      <c r="E88" s="219">
        <f t="shared" si="11"/>
        <v>8189.4478521476003</v>
      </c>
      <c r="F88" s="85"/>
      <c r="G88" s="85">
        <v>5.4968861310371493E-3</v>
      </c>
      <c r="H88" s="59">
        <f t="shared" si="12"/>
        <v>8081</v>
      </c>
      <c r="I88" s="53">
        <f t="shared" si="17"/>
        <v>8057</v>
      </c>
      <c r="J88" s="53">
        <f t="shared" si="18"/>
        <v>24</v>
      </c>
      <c r="L88" s="10"/>
      <c r="Q88">
        <v>7992</v>
      </c>
      <c r="R88" s="10">
        <f t="shared" si="15"/>
        <v>89</v>
      </c>
      <c r="T88">
        <v>94</v>
      </c>
      <c r="U88">
        <f t="shared" si="16"/>
        <v>282</v>
      </c>
    </row>
    <row r="89" spans="1:21" x14ac:dyDescent="0.25">
      <c r="A89" s="84">
        <v>86</v>
      </c>
      <c r="B89" s="9" t="s">
        <v>87</v>
      </c>
      <c r="C89" s="208">
        <v>9.4484786556497356E-3</v>
      </c>
      <c r="D89" s="111"/>
      <c r="E89" s="219">
        <f t="shared" si="11"/>
        <v>14076.664749461268</v>
      </c>
      <c r="F89" s="85"/>
      <c r="G89" s="85">
        <v>9.4484786556497356E-3</v>
      </c>
      <c r="H89" s="59">
        <f t="shared" si="12"/>
        <v>13890</v>
      </c>
      <c r="I89" s="53">
        <f t="shared" si="17"/>
        <v>13849</v>
      </c>
      <c r="J89" s="53">
        <f t="shared" si="18"/>
        <v>41</v>
      </c>
      <c r="L89" s="10"/>
      <c r="Q89">
        <v>14448</v>
      </c>
      <c r="R89" s="10">
        <f t="shared" si="15"/>
        <v>-558</v>
      </c>
      <c r="T89">
        <v>111</v>
      </c>
      <c r="U89">
        <f t="shared" si="16"/>
        <v>333</v>
      </c>
    </row>
    <row r="90" spans="1:21" x14ac:dyDescent="0.25">
      <c r="A90" s="90">
        <v>87</v>
      </c>
      <c r="B90" s="91" t="s">
        <v>104</v>
      </c>
      <c r="C90" s="223">
        <f>+D123</f>
        <v>2.7397999999999997E-3</v>
      </c>
      <c r="D90" s="111"/>
      <c r="E90" s="219">
        <f t="shared" si="11"/>
        <v>4081.8471931999998</v>
      </c>
      <c r="F90" s="85"/>
      <c r="G90" s="85">
        <v>3.8284288987298146E-3</v>
      </c>
      <c r="H90" s="59">
        <f t="shared" si="12"/>
        <v>4028</v>
      </c>
      <c r="I90" s="53">
        <f t="shared" si="17"/>
        <v>4016</v>
      </c>
      <c r="J90" s="53">
        <f t="shared" si="18"/>
        <v>12</v>
      </c>
      <c r="L90" s="10"/>
      <c r="O90" s="151"/>
      <c r="Q90">
        <v>2455</v>
      </c>
      <c r="R90" s="10">
        <f t="shared" si="15"/>
        <v>1573</v>
      </c>
      <c r="T90">
        <v>49</v>
      </c>
      <c r="U90">
        <f>+T90*3</f>
        <v>147</v>
      </c>
    </row>
    <row r="91" spans="1:21" x14ac:dyDescent="0.25">
      <c r="A91" s="84">
        <v>88</v>
      </c>
      <c r="B91" s="9" t="s">
        <v>89</v>
      </c>
      <c r="C91" s="208">
        <v>2.6236939568114372E-3</v>
      </c>
      <c r="D91" s="111"/>
      <c r="E91" s="219">
        <f t="shared" si="11"/>
        <v>3908.8684624522107</v>
      </c>
      <c r="F91" s="85"/>
      <c r="G91" s="85">
        <v>2.6236939568114372E-3</v>
      </c>
      <c r="H91" s="59">
        <f t="shared" si="12"/>
        <v>3857</v>
      </c>
      <c r="I91" s="53">
        <f t="shared" si="17"/>
        <v>3846</v>
      </c>
      <c r="J91" s="53">
        <f t="shared" si="18"/>
        <v>11</v>
      </c>
      <c r="L91" s="10"/>
      <c r="Q91">
        <v>5273</v>
      </c>
      <c r="R91" s="10">
        <f t="shared" si="15"/>
        <v>-1416</v>
      </c>
      <c r="T91">
        <v>68</v>
      </c>
      <c r="U91">
        <f t="shared" si="16"/>
        <v>204</v>
      </c>
    </row>
    <row r="92" spans="1:21" x14ac:dyDescent="0.25">
      <c r="A92" s="84">
        <v>89</v>
      </c>
      <c r="B92" s="9" t="s">
        <v>90</v>
      </c>
      <c r="C92" s="208">
        <v>4.2175236336363368E-4</v>
      </c>
      <c r="D92" s="111"/>
      <c r="E92" s="219">
        <f t="shared" si="11"/>
        <v>628.34101051949585</v>
      </c>
      <c r="F92" s="85"/>
      <c r="G92" s="85">
        <v>4.2175236336363368E-4</v>
      </c>
      <c r="H92" s="59">
        <f t="shared" si="12"/>
        <v>620</v>
      </c>
      <c r="I92" s="53">
        <f t="shared" si="17"/>
        <v>618</v>
      </c>
      <c r="J92" s="53">
        <f t="shared" si="18"/>
        <v>2</v>
      </c>
      <c r="L92" s="10"/>
      <c r="Q92">
        <v>841</v>
      </c>
      <c r="R92" s="10">
        <f t="shared" si="15"/>
        <v>-221</v>
      </c>
      <c r="T92">
        <v>5</v>
      </c>
      <c r="U92">
        <f t="shared" si="16"/>
        <v>15</v>
      </c>
    </row>
    <row r="93" spans="1:21" x14ac:dyDescent="0.25">
      <c r="A93" s="84">
        <v>90</v>
      </c>
      <c r="B93" s="9" t="s">
        <v>91</v>
      </c>
      <c r="C93" s="208">
        <v>2.7522005954649865E-2</v>
      </c>
      <c r="D93" s="111"/>
      <c r="E93" s="219">
        <f t="shared" si="11"/>
        <v>41003.220219439827</v>
      </c>
      <c r="F93" s="85"/>
      <c r="G93" s="85">
        <v>2.7522005954649865E-2</v>
      </c>
      <c r="H93" s="59">
        <f t="shared" si="12"/>
        <v>40460</v>
      </c>
      <c r="I93" s="53">
        <f>ROUND(H93*$C$115,0)</f>
        <v>40342</v>
      </c>
      <c r="J93" s="53">
        <f t="shared" si="18"/>
        <v>118</v>
      </c>
      <c r="L93" s="10"/>
      <c r="Q93">
        <v>25454</v>
      </c>
      <c r="R93" s="10">
        <f t="shared" si="15"/>
        <v>15006</v>
      </c>
      <c r="T93">
        <v>686</v>
      </c>
      <c r="U93">
        <f t="shared" si="16"/>
        <v>2058</v>
      </c>
    </row>
    <row r="94" spans="1:21" x14ac:dyDescent="0.25">
      <c r="A94" s="84">
        <v>91</v>
      </c>
      <c r="B94" s="9" t="s">
        <v>92</v>
      </c>
      <c r="C94" s="208">
        <v>4.5446844753406655E-3</v>
      </c>
      <c r="D94" s="111"/>
      <c r="E94" s="219">
        <f t="shared" si="11"/>
        <v>6770.8254506346848</v>
      </c>
      <c r="F94" s="85"/>
      <c r="G94" s="85">
        <v>4.5446844753406655E-3</v>
      </c>
      <c r="H94" s="59">
        <f t="shared" si="12"/>
        <v>6681</v>
      </c>
      <c r="I94" s="53">
        <f t="shared" si="17"/>
        <v>6661</v>
      </c>
      <c r="J94" s="53">
        <f t="shared" si="18"/>
        <v>20</v>
      </c>
      <c r="L94" s="10"/>
      <c r="Q94">
        <v>11113</v>
      </c>
      <c r="R94" s="10">
        <f t="shared" si="15"/>
        <v>-4432</v>
      </c>
      <c r="T94">
        <v>253</v>
      </c>
      <c r="U94">
        <f t="shared" si="16"/>
        <v>759</v>
      </c>
    </row>
    <row r="95" spans="1:21" x14ac:dyDescent="0.25">
      <c r="A95" s="84">
        <v>92</v>
      </c>
      <c r="B95" s="9" t="s">
        <v>93</v>
      </c>
      <c r="C95" s="208">
        <v>7.753672100274539E-2</v>
      </c>
      <c r="D95" s="111"/>
      <c r="E95" s="219">
        <f t="shared" si="11"/>
        <v>115516.84319840418</v>
      </c>
      <c r="F95" s="85"/>
      <c r="G95" s="85">
        <v>7.753672100274539E-2</v>
      </c>
      <c r="H95" s="59">
        <f t="shared" si="12"/>
        <v>113987</v>
      </c>
      <c r="I95" s="53">
        <f>ROUND(H95*$C$115,0)</f>
        <v>113654</v>
      </c>
      <c r="J95" s="53">
        <f t="shared" si="18"/>
        <v>333</v>
      </c>
      <c r="L95" s="10"/>
      <c r="Q95">
        <v>97882</v>
      </c>
      <c r="R95" s="10">
        <f t="shared" si="15"/>
        <v>16105</v>
      </c>
      <c r="T95">
        <v>2144</v>
      </c>
      <c r="U95">
        <f t="shared" si="16"/>
        <v>6432</v>
      </c>
    </row>
    <row r="96" spans="1:21" x14ac:dyDescent="0.25">
      <c r="A96" s="84">
        <v>93</v>
      </c>
      <c r="B96" s="9" t="s">
        <v>94</v>
      </c>
      <c r="C96" s="208">
        <v>2.506168101704506E-3</v>
      </c>
      <c r="D96" s="111"/>
      <c r="E96" s="219">
        <f t="shared" si="11"/>
        <v>3733.7744476348307</v>
      </c>
      <c r="F96" s="85"/>
      <c r="G96" s="85">
        <v>2.506168101704506E-3</v>
      </c>
      <c r="H96" s="59">
        <f t="shared" si="12"/>
        <v>3684</v>
      </c>
      <c r="I96" s="53">
        <f t="shared" ref="I96:I103" si="19">ROUND(H96*$C$115,0)</f>
        <v>3673</v>
      </c>
      <c r="J96" s="53">
        <f t="shared" si="18"/>
        <v>11</v>
      </c>
      <c r="L96" s="10"/>
      <c r="Q96">
        <v>4275</v>
      </c>
      <c r="R96" s="10">
        <f t="shared" si="15"/>
        <v>-591</v>
      </c>
      <c r="T96">
        <v>71</v>
      </c>
      <c r="U96">
        <f t="shared" si="16"/>
        <v>213</v>
      </c>
    </row>
    <row r="97" spans="1:21" x14ac:dyDescent="0.25">
      <c r="A97" s="84">
        <v>94</v>
      </c>
      <c r="B97" s="9" t="s">
        <v>95</v>
      </c>
      <c r="C97" s="208">
        <v>9.1010197139194157E-4</v>
      </c>
      <c r="D97" s="111"/>
      <c r="E97" s="219">
        <f t="shared" si="11"/>
        <v>1355.9008604467419</v>
      </c>
      <c r="F97" s="85"/>
      <c r="G97" s="85">
        <v>9.1010197139194157E-4</v>
      </c>
      <c r="H97" s="59">
        <f t="shared" si="12"/>
        <v>1338</v>
      </c>
      <c r="I97" s="53">
        <f t="shared" si="19"/>
        <v>1334</v>
      </c>
      <c r="J97" s="53">
        <f t="shared" si="18"/>
        <v>4</v>
      </c>
      <c r="L97" s="10"/>
      <c r="Q97">
        <v>2592</v>
      </c>
      <c r="R97" s="10">
        <f t="shared" si="15"/>
        <v>-1254</v>
      </c>
      <c r="T97">
        <v>26</v>
      </c>
      <c r="U97">
        <f t="shared" si="16"/>
        <v>78</v>
      </c>
    </row>
    <row r="98" spans="1:21" x14ac:dyDescent="0.25">
      <c r="A98" s="84">
        <v>95</v>
      </c>
      <c r="B98" s="9" t="s">
        <v>96</v>
      </c>
      <c r="C98" s="208">
        <v>3.8735687287873859E-3</v>
      </c>
      <c r="D98" s="111"/>
      <c r="E98" s="219">
        <f t="shared" si="11"/>
        <v>5770.9743934842263</v>
      </c>
      <c r="F98" s="85"/>
      <c r="G98" s="85">
        <v>3.8735687287873859E-3</v>
      </c>
      <c r="H98" s="59">
        <f t="shared" si="12"/>
        <v>5695</v>
      </c>
      <c r="I98" s="53">
        <f t="shared" si="19"/>
        <v>5678</v>
      </c>
      <c r="J98" s="53">
        <f t="shared" si="18"/>
        <v>17</v>
      </c>
      <c r="L98" s="10"/>
      <c r="Q98">
        <v>5175</v>
      </c>
      <c r="R98" s="10">
        <f t="shared" si="15"/>
        <v>520</v>
      </c>
      <c r="T98">
        <v>25</v>
      </c>
      <c r="U98">
        <f t="shared" si="16"/>
        <v>75</v>
      </c>
    </row>
    <row r="99" spans="1:21" x14ac:dyDescent="0.25">
      <c r="A99" s="84">
        <v>96</v>
      </c>
      <c r="B99" s="9" t="s">
        <v>97</v>
      </c>
      <c r="C99" s="208">
        <v>1.1233653209990225E-2</v>
      </c>
      <c r="D99" s="111"/>
      <c r="E99" s="219">
        <f t="shared" si="11"/>
        <v>16736.278496452574</v>
      </c>
      <c r="F99" s="85"/>
      <c r="G99" s="85">
        <v>1.1233653209990225E-2</v>
      </c>
      <c r="H99" s="59">
        <f t="shared" si="12"/>
        <v>16515</v>
      </c>
      <c r="I99" s="53">
        <f t="shared" si="19"/>
        <v>16467</v>
      </c>
      <c r="J99" s="53">
        <f t="shared" si="18"/>
        <v>48</v>
      </c>
      <c r="L99" s="10"/>
      <c r="Q99">
        <v>22274</v>
      </c>
      <c r="R99" s="10">
        <f t="shared" si="15"/>
        <v>-5759</v>
      </c>
      <c r="T99">
        <v>280</v>
      </c>
      <c r="U99">
        <f t="shared" si="16"/>
        <v>840</v>
      </c>
    </row>
    <row r="100" spans="1:21" x14ac:dyDescent="0.25">
      <c r="A100" s="84">
        <v>97</v>
      </c>
      <c r="B100" s="9" t="s">
        <v>98</v>
      </c>
      <c r="C100" s="208">
        <v>1.1132503101339772E-2</v>
      </c>
      <c r="D100" s="111"/>
      <c r="E100" s="219">
        <f t="shared" ref="E100:E105" si="20">+C100*$B$110</f>
        <v>16585.581625481438</v>
      </c>
      <c r="F100" s="85"/>
      <c r="G100" s="85">
        <v>1.1132503101339772E-2</v>
      </c>
      <c r="H100" s="59">
        <f t="shared" si="12"/>
        <v>16366</v>
      </c>
      <c r="I100" s="53">
        <f t="shared" si="19"/>
        <v>16318</v>
      </c>
      <c r="J100" s="53">
        <f t="shared" si="18"/>
        <v>48</v>
      </c>
      <c r="L100" s="10"/>
      <c r="Q100">
        <v>11944</v>
      </c>
      <c r="R100" s="10">
        <f t="shared" ref="R100:R105" si="21">H100-Q100</f>
        <v>4422</v>
      </c>
      <c r="T100">
        <v>178</v>
      </c>
      <c r="U100">
        <f t="shared" si="16"/>
        <v>534</v>
      </c>
    </row>
    <row r="101" spans="1:21" x14ac:dyDescent="0.25">
      <c r="A101" s="84">
        <v>98</v>
      </c>
      <c r="B101" s="9" t="s">
        <v>99</v>
      </c>
      <c r="C101" s="208">
        <v>8.4665262179150144E-3</v>
      </c>
      <c r="D101" s="111"/>
      <c r="E101" s="219">
        <f t="shared" si="20"/>
        <v>12613.718621341197</v>
      </c>
      <c r="F101" s="85"/>
      <c r="G101" s="85">
        <v>8.4665262179150144E-3</v>
      </c>
      <c r="H101" s="59">
        <f t="shared" si="12"/>
        <v>12447</v>
      </c>
      <c r="I101" s="53">
        <f t="shared" si="19"/>
        <v>12411</v>
      </c>
      <c r="J101" s="53">
        <f>ROUND(H101*$C$116,0)</f>
        <v>36</v>
      </c>
      <c r="L101" s="10"/>
      <c r="Q101">
        <v>14615</v>
      </c>
      <c r="R101" s="10">
        <f t="shared" si="21"/>
        <v>-2168</v>
      </c>
      <c r="T101">
        <v>20</v>
      </c>
      <c r="U101">
        <f t="shared" si="16"/>
        <v>60</v>
      </c>
    </row>
    <row r="102" spans="1:21" x14ac:dyDescent="0.25">
      <c r="A102" s="84">
        <v>99</v>
      </c>
      <c r="B102" s="9" t="s">
        <v>100</v>
      </c>
      <c r="C102" s="208">
        <v>4.276831329239221E-3</v>
      </c>
      <c r="D102" s="111"/>
      <c r="E102" s="219">
        <f t="shared" si="20"/>
        <v>6371.768726565786</v>
      </c>
      <c r="F102" s="85"/>
      <c r="G102" s="85">
        <v>4.276831329239221E-3</v>
      </c>
      <c r="H102" s="59">
        <f t="shared" si="12"/>
        <v>6287</v>
      </c>
      <c r="I102" s="53">
        <f t="shared" si="19"/>
        <v>6269</v>
      </c>
      <c r="J102" s="53">
        <f>ROUND(H102*$C$116,0)</f>
        <v>18</v>
      </c>
      <c r="L102" s="10"/>
      <c r="Q102">
        <v>6701</v>
      </c>
      <c r="R102" s="10">
        <f t="shared" si="21"/>
        <v>-414</v>
      </c>
      <c r="T102">
        <v>58</v>
      </c>
      <c r="U102">
        <f t="shared" si="16"/>
        <v>174</v>
      </c>
    </row>
    <row r="103" spans="1:21" x14ac:dyDescent="0.25">
      <c r="A103" s="92">
        <v>100</v>
      </c>
      <c r="B103" s="9" t="s">
        <v>101</v>
      </c>
      <c r="C103" s="208">
        <v>2.4113021888560269E-3</v>
      </c>
      <c r="D103" s="111"/>
      <c r="E103" s="219">
        <f t="shared" si="20"/>
        <v>3592.4399852321299</v>
      </c>
      <c r="F103" s="85"/>
      <c r="G103" s="85">
        <v>2.4113021888560269E-3</v>
      </c>
      <c r="H103" s="59">
        <f t="shared" si="12"/>
        <v>3545</v>
      </c>
      <c r="I103" s="53">
        <f t="shared" si="19"/>
        <v>3535</v>
      </c>
      <c r="J103" s="53">
        <f>ROUND(H103*$C$116,0)</f>
        <v>10</v>
      </c>
      <c r="L103" s="10"/>
      <c r="M103" t="s">
        <v>130</v>
      </c>
      <c r="N103" t="s">
        <v>131</v>
      </c>
      <c r="Q103">
        <v>3561</v>
      </c>
      <c r="R103" s="10">
        <f t="shared" si="21"/>
        <v>-16</v>
      </c>
      <c r="T103">
        <v>71</v>
      </c>
      <c r="U103">
        <f t="shared" si="16"/>
        <v>213</v>
      </c>
    </row>
    <row r="104" spans="1:21" s="2" customFormat="1" x14ac:dyDescent="0.25">
      <c r="A104" s="93">
        <v>150</v>
      </c>
      <c r="B104" s="94" t="s">
        <v>273</v>
      </c>
      <c r="C104" s="216">
        <f>+C122</f>
        <v>5.664E-4</v>
      </c>
      <c r="D104" s="113">
        <f>M104</f>
        <v>8602</v>
      </c>
      <c r="E104" s="219">
        <f t="shared" si="20"/>
        <v>843.84197759999995</v>
      </c>
      <c r="F104" s="96">
        <f>D104/D$107</f>
        <v>0.58243618389870677</v>
      </c>
      <c r="G104" s="96"/>
      <c r="H104" s="97">
        <f>D104*1.5</f>
        <v>12903</v>
      </c>
      <c r="I104" s="98">
        <f>ROUND(H104*$C$115,0)</f>
        <v>12865</v>
      </c>
      <c r="J104" s="98">
        <f>ROUND(H104*$C$116,0)</f>
        <v>38</v>
      </c>
      <c r="K104" s="99"/>
      <c r="L104" s="10"/>
      <c r="M104" s="201">
        <v>8602</v>
      </c>
      <c r="N104" s="171">
        <v>0</v>
      </c>
      <c r="O104" s="150"/>
      <c r="Q104" s="2">
        <v>11193.615</v>
      </c>
      <c r="R104" s="10">
        <f t="shared" si="21"/>
        <v>1709.3850000000002</v>
      </c>
    </row>
    <row r="105" spans="1:21" s="2" customFormat="1" x14ac:dyDescent="0.25">
      <c r="A105" s="93">
        <v>187</v>
      </c>
      <c r="B105" s="94" t="s">
        <v>274</v>
      </c>
      <c r="C105" s="217">
        <f>+D122</f>
        <v>1.0602000000000001E-3</v>
      </c>
      <c r="D105" s="113">
        <f>M105</f>
        <v>6167</v>
      </c>
      <c r="E105" s="219">
        <f t="shared" si="20"/>
        <v>1579.5220068000001</v>
      </c>
      <c r="F105" s="96">
        <f>D105/D$107</f>
        <v>0.41756381610129323</v>
      </c>
      <c r="G105" s="96"/>
      <c r="H105" s="97">
        <f>(D105*1.5)</f>
        <v>9250.5</v>
      </c>
      <c r="I105" s="98">
        <f>ROUND(H105*$C$115,0)-5</f>
        <v>9218</v>
      </c>
      <c r="J105" s="98">
        <f>ROUND(H105*$C$116,0)+7</f>
        <v>34</v>
      </c>
      <c r="K105" s="99"/>
      <c r="L105" s="10"/>
      <c r="M105" s="201">
        <v>6167</v>
      </c>
      <c r="N105" s="171">
        <v>0</v>
      </c>
      <c r="O105" s="150"/>
      <c r="Q105" s="2">
        <v>16057.800000000001</v>
      </c>
      <c r="R105" s="10">
        <f t="shared" si="21"/>
        <v>-6807.3000000000011</v>
      </c>
    </row>
    <row r="106" spans="1:21" ht="12.75" customHeight="1" x14ac:dyDescent="0.25">
      <c r="A106" s="100"/>
      <c r="D106" s="114">
        <v>0</v>
      </c>
      <c r="F106" s="85"/>
      <c r="G106" s="85"/>
    </row>
    <row r="107" spans="1:21" ht="13.8" thickBot="1" x14ac:dyDescent="0.3">
      <c r="A107" s="101" t="s">
        <v>102</v>
      </c>
      <c r="B107" s="101"/>
      <c r="C107" s="218">
        <f>SUM(C4:C106)</f>
        <v>0.99997267578495508</v>
      </c>
      <c r="D107" s="102">
        <f>SUM(D4:D105)</f>
        <v>14769</v>
      </c>
      <c r="E107" s="155">
        <f>SUM(E4:E106)</f>
        <v>1489793.291455403</v>
      </c>
      <c r="F107" s="103">
        <f>SUM(F4:F106)</f>
        <v>1</v>
      </c>
      <c r="G107" s="103"/>
      <c r="H107" s="104">
        <f>SUM(H4:H106)+1.5</f>
        <v>1489834</v>
      </c>
      <c r="I107" s="105">
        <f>SUM(I4:I105)</f>
        <v>1485468</v>
      </c>
      <c r="J107" s="105">
        <f>SUM(J4:J105)</f>
        <v>4366</v>
      </c>
      <c r="K107" s="63"/>
      <c r="Q107">
        <v>1446635.415</v>
      </c>
    </row>
    <row r="108" spans="1:21" ht="12.75" customHeight="1" thickTop="1" thickBot="1" x14ac:dyDescent="0.3">
      <c r="H108" s="106">
        <f>B110-H107</f>
        <v>0</v>
      </c>
    </row>
    <row r="109" spans="1:21" ht="14.4" thickTop="1" thickBot="1" x14ac:dyDescent="0.3"/>
    <row r="110" spans="1:21" ht="13.8" thickTop="1" x14ac:dyDescent="0.25">
      <c r="A110" s="24" t="s">
        <v>109</v>
      </c>
      <c r="B110" s="154">
        <f>B115+B116</f>
        <v>1489834</v>
      </c>
      <c r="C110" s="25"/>
      <c r="D110" s="115"/>
      <c r="E110" s="23"/>
      <c r="F110" s="107"/>
      <c r="G110" s="107"/>
      <c r="H110" s="57"/>
      <c r="J110" s="62"/>
      <c r="K110"/>
    </row>
    <row r="111" spans="1:21" x14ac:dyDescent="0.25">
      <c r="A111" s="26"/>
      <c r="B111" s="27"/>
      <c r="C111" s="28"/>
      <c r="D111" s="116"/>
      <c r="E111" s="29"/>
      <c r="F111" s="42"/>
      <c r="G111" s="42"/>
      <c r="H111" s="58"/>
      <c r="I111" s="66"/>
    </row>
    <row r="112" spans="1:21" x14ac:dyDescent="0.25">
      <c r="A112" s="108"/>
      <c r="B112" s="109"/>
      <c r="C112" s="30"/>
      <c r="D112" s="117"/>
      <c r="E112" s="29"/>
      <c r="F112" s="42"/>
      <c r="G112" s="42"/>
      <c r="H112" s="58"/>
      <c r="I112" s="66"/>
    </row>
    <row r="113" spans="1:11" x14ac:dyDescent="0.25">
      <c r="A113" s="26"/>
      <c r="B113" s="31"/>
      <c r="C113" s="30"/>
      <c r="D113" s="117"/>
      <c r="E113" s="29"/>
      <c r="F113" s="42"/>
      <c r="G113" s="42"/>
      <c r="H113" s="58"/>
      <c r="I113" s="66"/>
    </row>
    <row r="114" spans="1:11" ht="26.4" x14ac:dyDescent="0.25">
      <c r="A114" s="32" t="s">
        <v>277</v>
      </c>
      <c r="B114" s="156">
        <f>1136855+352979</f>
        <v>1489834</v>
      </c>
      <c r="C114" s="153" t="s">
        <v>278</v>
      </c>
      <c r="D114" s="118" t="s">
        <v>157</v>
      </c>
      <c r="E114" s="157" t="s">
        <v>279</v>
      </c>
      <c r="F114" s="43"/>
      <c r="G114" s="43"/>
      <c r="H114" s="57"/>
      <c r="K114" s="161"/>
    </row>
    <row r="115" spans="1:11" x14ac:dyDescent="0.25">
      <c r="A115" s="26" t="s">
        <v>112</v>
      </c>
      <c r="B115" s="33">
        <v>1136855</v>
      </c>
      <c r="C115" s="34">
        <f>(0.25*D115)+(0.75*E115)</f>
        <v>0.99707500000000004</v>
      </c>
      <c r="D115" s="165">
        <v>0.99370000000000003</v>
      </c>
      <c r="E115" s="165">
        <v>0.99819999999999998</v>
      </c>
      <c r="F115" s="44"/>
      <c r="G115" s="44"/>
      <c r="H115" s="57"/>
      <c r="I115" s="67"/>
      <c r="K115" s="160"/>
    </row>
    <row r="116" spans="1:11" ht="13.8" thickBot="1" x14ac:dyDescent="0.3">
      <c r="A116" s="35" t="s">
        <v>125</v>
      </c>
      <c r="B116" s="36">
        <v>352979</v>
      </c>
      <c r="C116" s="37">
        <f>100%-C115</f>
        <v>2.9249999999999554E-3</v>
      </c>
      <c r="D116" s="166">
        <f>1-D115</f>
        <v>6.2999999999999723E-3</v>
      </c>
      <c r="E116" s="166">
        <f>1-E115</f>
        <v>1.8000000000000238E-3</v>
      </c>
      <c r="F116" s="44"/>
      <c r="G116" s="44"/>
      <c r="H116" s="57"/>
      <c r="I116" s="65"/>
      <c r="J116" s="65"/>
      <c r="K116" s="10"/>
    </row>
    <row r="117" spans="1:11" ht="14.4" thickTop="1" thickBot="1" x14ac:dyDescent="0.3">
      <c r="A117" s="7"/>
      <c r="B117" s="38"/>
      <c r="C117" s="39"/>
      <c r="D117" s="119"/>
      <c r="E117" s="40"/>
      <c r="F117" s="40"/>
      <c r="G117" s="40"/>
      <c r="H117" s="57"/>
      <c r="I117" s="54"/>
      <c r="K117" s="10"/>
    </row>
    <row r="118" spans="1:11" ht="13.8" thickTop="1" x14ac:dyDescent="0.25">
      <c r="A118" s="11" t="s">
        <v>105</v>
      </c>
      <c r="B118" s="12"/>
      <c r="C118" s="12"/>
      <c r="D118" s="120"/>
      <c r="E118" s="45"/>
      <c r="F118" s="45"/>
      <c r="G118" s="45"/>
      <c r="H118" s="57"/>
      <c r="I118" s="54"/>
      <c r="J118" s="55"/>
    </row>
    <row r="119" spans="1:11" x14ac:dyDescent="0.25">
      <c r="A119" s="13"/>
      <c r="B119" s="14"/>
      <c r="C119" s="15" t="s">
        <v>51</v>
      </c>
      <c r="D119" s="121" t="s">
        <v>88</v>
      </c>
      <c r="E119" s="46"/>
      <c r="F119" s="46"/>
      <c r="G119" s="46"/>
      <c r="H119" s="57"/>
      <c r="I119" s="65"/>
      <c r="J119" s="55"/>
    </row>
    <row r="120" spans="1:11" x14ac:dyDescent="0.25">
      <c r="A120" s="13" t="s">
        <v>269</v>
      </c>
      <c r="B120" s="14"/>
      <c r="C120" s="209">
        <v>5.8999999999999999E-3</v>
      </c>
      <c r="D120" s="209">
        <v>3.8E-3</v>
      </c>
      <c r="E120" s="47"/>
      <c r="F120" s="47"/>
      <c r="G120" s="47"/>
      <c r="I120" s="65"/>
      <c r="J120" s="55"/>
    </row>
    <row r="121" spans="1:11" x14ac:dyDescent="0.25">
      <c r="A121" s="13" t="s">
        <v>107</v>
      </c>
      <c r="B121" s="14"/>
      <c r="C121" s="18">
        <f>+C126</f>
        <v>9.6000000000000002E-2</v>
      </c>
      <c r="D121" s="18">
        <f>+D126</f>
        <v>0.27900000000000003</v>
      </c>
      <c r="E121" s="48"/>
      <c r="F121" s="48"/>
      <c r="G121" s="48"/>
      <c r="J121" s="55"/>
    </row>
    <row r="122" spans="1:11" x14ac:dyDescent="0.25">
      <c r="A122" s="13" t="s">
        <v>270</v>
      </c>
      <c r="B122" s="14"/>
      <c r="C122" s="210">
        <f>+C120*C121</f>
        <v>5.664E-4</v>
      </c>
      <c r="D122" s="210">
        <f>+D120*D121</f>
        <v>1.0602000000000001E-3</v>
      </c>
      <c r="E122" s="49"/>
      <c r="F122" s="49"/>
      <c r="G122" s="49"/>
      <c r="J122" s="55"/>
    </row>
    <row r="123" spans="1:11" ht="13.8" thickBot="1" x14ac:dyDescent="0.3">
      <c r="A123" s="20" t="s">
        <v>271</v>
      </c>
      <c r="B123" s="21"/>
      <c r="C123" s="211">
        <f>C120-C122</f>
        <v>5.3336E-3</v>
      </c>
      <c r="D123" s="211">
        <f>D120-D122</f>
        <v>2.7397999999999997E-3</v>
      </c>
      <c r="E123" s="47"/>
      <c r="F123" s="47"/>
      <c r="G123" s="47"/>
      <c r="I123" s="65"/>
      <c r="J123" s="55"/>
    </row>
    <row r="124" spans="1:11" ht="13.8" thickTop="1" x14ac:dyDescent="0.25">
      <c r="A124" s="77"/>
      <c r="B124" s="78"/>
      <c r="C124" s="212"/>
      <c r="D124" s="212"/>
      <c r="E124" s="47"/>
      <c r="F124" s="47"/>
      <c r="G124" s="47"/>
      <c r="I124" s="65"/>
      <c r="J124" s="55"/>
    </row>
    <row r="125" spans="1:11" x14ac:dyDescent="0.25">
      <c r="A125" s="77"/>
      <c r="B125" s="78"/>
      <c r="C125" s="213" t="s">
        <v>51</v>
      </c>
      <c r="D125" s="214" t="s">
        <v>88</v>
      </c>
      <c r="E125" s="47"/>
      <c r="F125" s="47"/>
      <c r="G125" s="47"/>
      <c r="I125" s="65"/>
      <c r="J125" s="55"/>
    </row>
    <row r="126" spans="1:11" x14ac:dyDescent="0.25">
      <c r="C126" s="215">
        <v>9.6000000000000002E-2</v>
      </c>
      <c r="D126" s="215">
        <v>0.27900000000000003</v>
      </c>
    </row>
    <row r="127" spans="1:11" x14ac:dyDescent="0.25">
      <c r="A127" t="s">
        <v>107</v>
      </c>
      <c r="E127" s="4" t="s">
        <v>272</v>
      </c>
    </row>
    <row r="128" spans="1:11" x14ac:dyDescent="0.25">
      <c r="H128" s="60"/>
      <c r="I128" s="55"/>
    </row>
    <row r="129" spans="1:10" x14ac:dyDescent="0.25">
      <c r="H129" s="60"/>
      <c r="I129" s="55"/>
    </row>
    <row r="130" spans="1:10" x14ac:dyDescent="0.25">
      <c r="H130" s="60"/>
      <c r="I130" s="55"/>
    </row>
    <row r="131" spans="1:10" x14ac:dyDescent="0.25">
      <c r="H131" s="60"/>
      <c r="I131" s="55"/>
    </row>
    <row r="132" spans="1:10" x14ac:dyDescent="0.25">
      <c r="A132" s="4"/>
      <c r="B132" s="4"/>
      <c r="C132"/>
      <c r="D132" s="122"/>
      <c r="E132"/>
      <c r="F132"/>
      <c r="G132"/>
      <c r="H132" s="60"/>
      <c r="I132" s="55"/>
      <c r="J132" s="56"/>
    </row>
    <row r="133" spans="1:10" x14ac:dyDescent="0.25">
      <c r="A133" s="4"/>
      <c r="B133" s="4"/>
      <c r="C133"/>
      <c r="D133" s="122"/>
      <c r="E133"/>
      <c r="F133"/>
      <c r="G133"/>
      <c r="H133" s="60"/>
      <c r="I133" s="55"/>
      <c r="J133" s="56"/>
    </row>
    <row r="134" spans="1:10" x14ac:dyDescent="0.25">
      <c r="A134" s="4"/>
      <c r="B134" s="4"/>
      <c r="C134"/>
      <c r="D134" s="122"/>
      <c r="E134"/>
      <c r="F134"/>
      <c r="G134"/>
      <c r="H134" s="60"/>
      <c r="I134" s="55"/>
      <c r="J134" s="56"/>
    </row>
    <row r="135" spans="1:10" x14ac:dyDescent="0.25">
      <c r="A135" s="4"/>
      <c r="B135" s="4"/>
      <c r="C135"/>
      <c r="D135" s="122"/>
      <c r="E135"/>
      <c r="F135"/>
      <c r="G135"/>
      <c r="H135" s="60"/>
      <c r="I135" s="55"/>
      <c r="J135" s="56"/>
    </row>
    <row r="136" spans="1:10" x14ac:dyDescent="0.25">
      <c r="A136" s="4"/>
      <c r="B136" s="4"/>
      <c r="C136"/>
      <c r="D136" s="122"/>
      <c r="E136"/>
      <c r="F136"/>
      <c r="G136"/>
      <c r="J136" s="56"/>
    </row>
    <row r="137" spans="1:10" x14ac:dyDescent="0.25">
      <c r="A137" s="4"/>
      <c r="B137" s="4"/>
      <c r="C137"/>
      <c r="D137" s="122"/>
      <c r="E137"/>
      <c r="F137"/>
      <c r="G137"/>
      <c r="J137" s="56"/>
    </row>
    <row r="138" spans="1:10" x14ac:dyDescent="0.25">
      <c r="A138" s="4"/>
      <c r="B138" s="4"/>
      <c r="C138"/>
      <c r="D138" s="122"/>
      <c r="E138"/>
      <c r="F138"/>
      <c r="G138"/>
      <c r="J138" s="56"/>
    </row>
    <row r="139" spans="1:10" x14ac:dyDescent="0.25">
      <c r="A139" s="4"/>
      <c r="B139" s="4"/>
      <c r="C139"/>
      <c r="D139" s="122"/>
      <c r="E139"/>
      <c r="F139"/>
      <c r="G139"/>
      <c r="J139" s="56"/>
    </row>
    <row r="141" spans="1:10" x14ac:dyDescent="0.25">
      <c r="H141" s="60"/>
      <c r="I141" s="55"/>
    </row>
    <row r="142" spans="1:10" x14ac:dyDescent="0.25">
      <c r="H142" s="60"/>
      <c r="I142" s="55"/>
    </row>
    <row r="143" spans="1:10" x14ac:dyDescent="0.25">
      <c r="H143" s="60"/>
      <c r="I143" s="55"/>
    </row>
    <row r="144" spans="1:10" x14ac:dyDescent="0.25">
      <c r="H144" s="60"/>
      <c r="I144" s="55"/>
    </row>
    <row r="145" spans="2:10" x14ac:dyDescent="0.25">
      <c r="B145" s="4"/>
      <c r="C145"/>
      <c r="D145" s="122"/>
      <c r="E145"/>
      <c r="F145"/>
      <c r="G145"/>
      <c r="H145" s="60"/>
      <c r="I145" s="55"/>
      <c r="J145" s="56"/>
    </row>
    <row r="146" spans="2:10" x14ac:dyDescent="0.25">
      <c r="B146" s="4"/>
      <c r="C146"/>
      <c r="D146" s="122"/>
      <c r="E146"/>
      <c r="F146"/>
      <c r="G146"/>
      <c r="H146" s="60"/>
      <c r="I146" s="55"/>
      <c r="J146" s="56"/>
    </row>
    <row r="147" spans="2:10" x14ac:dyDescent="0.25">
      <c r="B147" s="4"/>
      <c r="C147"/>
      <c r="D147" s="122"/>
      <c r="E147"/>
      <c r="F147"/>
      <c r="G147"/>
      <c r="H147" s="60"/>
      <c r="I147" s="55"/>
      <c r="J147" s="56"/>
    </row>
    <row r="148" spans="2:10" x14ac:dyDescent="0.25">
      <c r="B148" s="4"/>
      <c r="C148"/>
      <c r="D148" s="122"/>
      <c r="E148"/>
      <c r="F148"/>
      <c r="G148"/>
      <c r="H148" s="60"/>
      <c r="I148" s="55"/>
      <c r="J148" s="56"/>
    </row>
    <row r="149" spans="2:10" x14ac:dyDescent="0.25">
      <c r="B149" s="4"/>
      <c r="C149"/>
      <c r="D149" s="122"/>
      <c r="E149"/>
      <c r="F149"/>
      <c r="G149"/>
      <c r="H149" s="60"/>
      <c r="I149" s="55"/>
      <c r="J149" s="56"/>
    </row>
    <row r="150" spans="2:10" x14ac:dyDescent="0.25">
      <c r="B150" s="4"/>
      <c r="C150"/>
      <c r="D150" s="122"/>
      <c r="E150"/>
      <c r="F150"/>
      <c r="G150"/>
      <c r="J150" s="56"/>
    </row>
    <row r="151" spans="2:10" x14ac:dyDescent="0.25">
      <c r="B151" s="4"/>
      <c r="C151"/>
      <c r="D151" s="122"/>
      <c r="E151"/>
      <c r="F151"/>
      <c r="G151"/>
      <c r="J151" s="56"/>
    </row>
    <row r="152" spans="2:10" x14ac:dyDescent="0.25">
      <c r="B152" s="4"/>
      <c r="C152"/>
      <c r="D152" s="122"/>
      <c r="E152"/>
      <c r="F152"/>
      <c r="G152"/>
      <c r="J152" s="56"/>
    </row>
    <row r="153" spans="2:10" x14ac:dyDescent="0.25">
      <c r="B153" s="4"/>
      <c r="C153"/>
      <c r="D153" s="122"/>
      <c r="E153"/>
      <c r="F153"/>
      <c r="G153"/>
      <c r="J153" s="56"/>
    </row>
  </sheetData>
  <mergeCells count="1">
    <mergeCell ref="A2:J2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workbookViewId="0">
      <selection activeCell="F52" sqref="F52"/>
    </sheetView>
  </sheetViews>
  <sheetFormatPr defaultRowHeight="13.2" x14ac:dyDescent="0.25"/>
  <cols>
    <col min="1" max="1" width="11.5546875" bestFit="1" customWidth="1"/>
    <col min="2" max="2" width="14.77734375" bestFit="1" customWidth="1"/>
    <col min="3" max="3" width="11.21875" bestFit="1" customWidth="1"/>
    <col min="4" max="4" width="16" bestFit="1" customWidth="1"/>
    <col min="5" max="5" width="19" bestFit="1" customWidth="1"/>
    <col min="6" max="6" width="24.5546875" bestFit="1" customWidth="1"/>
  </cols>
  <sheetData>
    <row r="1" spans="1:6" x14ac:dyDescent="0.25">
      <c r="A1" t="s">
        <v>165</v>
      </c>
      <c r="B1" t="s">
        <v>166</v>
      </c>
      <c r="C1" t="s">
        <v>167</v>
      </c>
      <c r="D1" t="s">
        <v>162</v>
      </c>
      <c r="E1" t="s">
        <v>163</v>
      </c>
      <c r="F1" t="s">
        <v>164</v>
      </c>
    </row>
    <row r="2" spans="1:6" x14ac:dyDescent="0.25">
      <c r="A2" t="s">
        <v>168</v>
      </c>
      <c r="C2">
        <v>5</v>
      </c>
      <c r="D2">
        <v>-253.08</v>
      </c>
    </row>
    <row r="3" spans="1:6" x14ac:dyDescent="0.25">
      <c r="A3">
        <v>1</v>
      </c>
      <c r="B3" t="s">
        <v>169</v>
      </c>
      <c r="C3">
        <v>1966</v>
      </c>
      <c r="D3">
        <v>1782484.02</v>
      </c>
      <c r="E3">
        <v>106286594.53999996</v>
      </c>
      <c r="F3">
        <v>1.6770544090855963E-2</v>
      </c>
    </row>
    <row r="4" spans="1:6" x14ac:dyDescent="0.25">
      <c r="A4">
        <v>2</v>
      </c>
      <c r="B4" t="s">
        <v>170</v>
      </c>
      <c r="C4">
        <v>525</v>
      </c>
      <c r="D4">
        <v>416351.52</v>
      </c>
      <c r="E4">
        <v>106286594.53999996</v>
      </c>
      <c r="F4">
        <v>3.9172533639066781E-3</v>
      </c>
    </row>
    <row r="5" spans="1:6" x14ac:dyDescent="0.25">
      <c r="A5">
        <v>3</v>
      </c>
      <c r="B5" t="s">
        <v>171</v>
      </c>
      <c r="C5">
        <v>189</v>
      </c>
      <c r="D5">
        <v>153941.45000000001</v>
      </c>
      <c r="E5">
        <v>106286594.53999996</v>
      </c>
      <c r="F5">
        <v>1.4483618622484473E-3</v>
      </c>
    </row>
    <row r="6" spans="1:6" x14ac:dyDescent="0.25">
      <c r="A6">
        <v>4</v>
      </c>
      <c r="B6" t="s">
        <v>172</v>
      </c>
      <c r="C6">
        <v>247</v>
      </c>
      <c r="D6">
        <v>555287.77</v>
      </c>
      <c r="E6">
        <v>106286594.53999996</v>
      </c>
      <c r="F6">
        <v>5.2244384383867215E-3</v>
      </c>
    </row>
    <row r="7" spans="1:6" x14ac:dyDescent="0.25">
      <c r="A7">
        <v>5</v>
      </c>
      <c r="B7" t="s">
        <v>173</v>
      </c>
      <c r="C7">
        <v>445</v>
      </c>
      <c r="D7">
        <v>530559.56999999995</v>
      </c>
      <c r="E7">
        <v>106286594.53999996</v>
      </c>
      <c r="F7">
        <v>4.9917825695349454E-3</v>
      </c>
    </row>
    <row r="8" spans="1:6" x14ac:dyDescent="0.25">
      <c r="A8">
        <v>6</v>
      </c>
      <c r="B8" t="s">
        <v>174</v>
      </c>
      <c r="C8">
        <v>275</v>
      </c>
      <c r="D8">
        <v>336905.61</v>
      </c>
      <c r="E8">
        <v>106286594.53999996</v>
      </c>
      <c r="F8">
        <v>3.1697845947374738E-3</v>
      </c>
    </row>
    <row r="9" spans="1:6" x14ac:dyDescent="0.25">
      <c r="A9">
        <v>7</v>
      </c>
      <c r="B9" t="s">
        <v>175</v>
      </c>
      <c r="C9">
        <v>594</v>
      </c>
      <c r="D9">
        <v>542783.25</v>
      </c>
      <c r="E9">
        <v>106286594.53999996</v>
      </c>
      <c r="F9">
        <v>5.1067893589885277E-3</v>
      </c>
    </row>
    <row r="10" spans="1:6" x14ac:dyDescent="0.25">
      <c r="A10">
        <v>8</v>
      </c>
      <c r="B10" t="s">
        <v>176</v>
      </c>
      <c r="C10">
        <v>219</v>
      </c>
      <c r="D10">
        <v>186741.98</v>
      </c>
      <c r="E10">
        <v>106286594.53999996</v>
      </c>
      <c r="F10">
        <v>1.756966443493694E-3</v>
      </c>
    </row>
    <row r="11" spans="1:6" x14ac:dyDescent="0.25">
      <c r="A11">
        <v>9</v>
      </c>
      <c r="B11" t="s">
        <v>177</v>
      </c>
      <c r="C11">
        <v>551</v>
      </c>
      <c r="D11">
        <v>432779.84</v>
      </c>
      <c r="E11">
        <v>106286594.53999996</v>
      </c>
      <c r="F11">
        <v>4.0718196106765596E-3</v>
      </c>
    </row>
    <row r="12" spans="1:6" x14ac:dyDescent="0.25">
      <c r="A12">
        <v>10</v>
      </c>
      <c r="B12" t="s">
        <v>178</v>
      </c>
      <c r="C12">
        <v>1167</v>
      </c>
      <c r="D12">
        <v>1246963.7</v>
      </c>
      <c r="E12">
        <v>106286594.53999996</v>
      </c>
      <c r="F12">
        <v>1.1732088184749554E-2</v>
      </c>
    </row>
    <row r="13" spans="1:6" x14ac:dyDescent="0.25">
      <c r="A13">
        <v>11</v>
      </c>
      <c r="B13" t="s">
        <v>179</v>
      </c>
      <c r="C13">
        <v>3612</v>
      </c>
      <c r="D13">
        <v>3049168.25</v>
      </c>
      <c r="E13">
        <v>106286594.53999996</v>
      </c>
      <c r="F13">
        <v>2.868817335992898E-2</v>
      </c>
    </row>
    <row r="14" spans="1:6" x14ac:dyDescent="0.25">
      <c r="A14">
        <v>12</v>
      </c>
      <c r="B14" t="s">
        <v>180</v>
      </c>
      <c r="C14">
        <v>1262</v>
      </c>
      <c r="D14">
        <v>1197082.6200000001</v>
      </c>
      <c r="E14">
        <v>106286594.53999996</v>
      </c>
      <c r="F14">
        <v>1.1262780834976224E-2</v>
      </c>
    </row>
    <row r="15" spans="1:6" x14ac:dyDescent="0.25">
      <c r="A15">
        <v>13</v>
      </c>
      <c r="B15" t="s">
        <v>181</v>
      </c>
      <c r="C15">
        <v>2463</v>
      </c>
      <c r="D15">
        <v>1983317.1</v>
      </c>
      <c r="E15">
        <v>106286594.53999996</v>
      </c>
      <c r="F15">
        <v>1.8660086990119881E-2</v>
      </c>
    </row>
    <row r="16" spans="1:6" x14ac:dyDescent="0.25">
      <c r="A16">
        <v>14</v>
      </c>
      <c r="B16" t="s">
        <v>182</v>
      </c>
      <c r="C16">
        <v>1091</v>
      </c>
      <c r="D16">
        <v>896429.87</v>
      </c>
      <c r="E16">
        <v>106286594.53999996</v>
      </c>
      <c r="F16">
        <v>8.4340821519372049E-3</v>
      </c>
    </row>
    <row r="17" spans="1:6" x14ac:dyDescent="0.25">
      <c r="A17">
        <v>15</v>
      </c>
      <c r="B17" t="s">
        <v>183</v>
      </c>
      <c r="C17">
        <v>120</v>
      </c>
      <c r="D17">
        <v>96306.43</v>
      </c>
      <c r="E17">
        <v>106286594.53999996</v>
      </c>
      <c r="F17">
        <v>9.0610138011107291E-4</v>
      </c>
    </row>
    <row r="18" spans="1:6" x14ac:dyDescent="0.25">
      <c r="A18">
        <v>16</v>
      </c>
      <c r="B18" t="s">
        <v>184</v>
      </c>
      <c r="C18">
        <v>807</v>
      </c>
      <c r="D18">
        <v>849217.04</v>
      </c>
      <c r="E18">
        <v>106286594.53999996</v>
      </c>
      <c r="F18">
        <v>7.9898790969392206E-3</v>
      </c>
    </row>
    <row r="19" spans="1:6" x14ac:dyDescent="0.25">
      <c r="A19">
        <v>17</v>
      </c>
      <c r="B19" t="s">
        <v>185</v>
      </c>
      <c r="C19">
        <v>264</v>
      </c>
      <c r="D19">
        <v>240530.8</v>
      </c>
      <c r="E19">
        <v>106286594.53999996</v>
      </c>
      <c r="F19">
        <v>2.2630398597395882E-3</v>
      </c>
    </row>
    <row r="20" spans="1:6" x14ac:dyDescent="0.25">
      <c r="A20">
        <v>18</v>
      </c>
      <c r="B20" t="s">
        <v>186</v>
      </c>
      <c r="C20">
        <v>2224</v>
      </c>
      <c r="D20">
        <v>1793086.74</v>
      </c>
      <c r="E20">
        <v>106286594.53999996</v>
      </c>
      <c r="F20">
        <v>1.6870300038874506E-2</v>
      </c>
    </row>
    <row r="21" spans="1:6" x14ac:dyDescent="0.25">
      <c r="A21">
        <v>19</v>
      </c>
      <c r="B21" t="s">
        <v>187</v>
      </c>
      <c r="C21">
        <v>791</v>
      </c>
      <c r="D21">
        <v>662856.11</v>
      </c>
      <c r="E21">
        <v>106286594.53999996</v>
      </c>
      <c r="F21">
        <v>6.2364977716031752E-3</v>
      </c>
    </row>
    <row r="22" spans="1:6" x14ac:dyDescent="0.25">
      <c r="A22">
        <v>20</v>
      </c>
      <c r="B22" t="s">
        <v>188</v>
      </c>
      <c r="C22">
        <v>388</v>
      </c>
      <c r="D22">
        <v>222180.49</v>
      </c>
      <c r="E22">
        <v>106286594.53999996</v>
      </c>
      <c r="F22">
        <v>2.0903905234858611E-3</v>
      </c>
    </row>
    <row r="23" spans="1:6" x14ac:dyDescent="0.25">
      <c r="A23">
        <v>21</v>
      </c>
      <c r="B23" t="s">
        <v>189</v>
      </c>
      <c r="C23">
        <v>153</v>
      </c>
      <c r="D23">
        <v>122947.27</v>
      </c>
      <c r="E23">
        <v>106286594.53999996</v>
      </c>
      <c r="F23">
        <v>1.1567523687451473E-3</v>
      </c>
    </row>
    <row r="24" spans="1:6" x14ac:dyDescent="0.25">
      <c r="A24">
        <v>22</v>
      </c>
      <c r="B24" t="s">
        <v>190</v>
      </c>
      <c r="C24">
        <v>173</v>
      </c>
      <c r="D24">
        <v>95956.38</v>
      </c>
      <c r="E24">
        <v>106286594.53999996</v>
      </c>
      <c r="F24">
        <v>9.0280792620453867E-4</v>
      </c>
    </row>
    <row r="25" spans="1:6" x14ac:dyDescent="0.25">
      <c r="A25">
        <v>23</v>
      </c>
      <c r="B25" t="s">
        <v>191</v>
      </c>
      <c r="C25">
        <v>1067</v>
      </c>
      <c r="D25">
        <v>916634.13</v>
      </c>
      <c r="E25">
        <v>106286594.53999996</v>
      </c>
      <c r="F25">
        <v>8.6241744216862017E-3</v>
      </c>
    </row>
    <row r="26" spans="1:6" x14ac:dyDescent="0.25">
      <c r="A26">
        <v>24</v>
      </c>
      <c r="B26" t="s">
        <v>192</v>
      </c>
      <c r="C26">
        <v>804</v>
      </c>
      <c r="D26">
        <v>678654.44</v>
      </c>
      <c r="E26">
        <v>106286594.53999996</v>
      </c>
      <c r="F26">
        <v>6.3851367421937175E-3</v>
      </c>
    </row>
    <row r="27" spans="1:6" x14ac:dyDescent="0.25">
      <c r="A27">
        <v>25</v>
      </c>
      <c r="B27" t="s">
        <v>193</v>
      </c>
      <c r="C27">
        <v>1083</v>
      </c>
      <c r="D27">
        <v>947873.88</v>
      </c>
      <c r="E27">
        <v>106286594.53999996</v>
      </c>
      <c r="F27">
        <v>8.9180943664845386E-3</v>
      </c>
    </row>
    <row r="28" spans="1:6" x14ac:dyDescent="0.25">
      <c r="A28">
        <v>26</v>
      </c>
      <c r="B28" t="s">
        <v>194</v>
      </c>
      <c r="C28">
        <v>3118</v>
      </c>
      <c r="D28">
        <v>2722575.92</v>
      </c>
      <c r="E28">
        <v>106286594.53999996</v>
      </c>
      <c r="F28">
        <v>2.5615421509957062E-2</v>
      </c>
    </row>
    <row r="29" spans="1:6" x14ac:dyDescent="0.25">
      <c r="A29">
        <v>27</v>
      </c>
      <c r="B29" t="s">
        <v>195</v>
      </c>
      <c r="C29">
        <v>223</v>
      </c>
      <c r="D29">
        <v>136159.67000000001</v>
      </c>
      <c r="E29">
        <v>106286594.53999996</v>
      </c>
      <c r="F29">
        <v>1.2810615542749146E-3</v>
      </c>
    </row>
    <row r="30" spans="1:6" x14ac:dyDescent="0.25">
      <c r="A30">
        <v>28</v>
      </c>
      <c r="B30" t="s">
        <v>196</v>
      </c>
      <c r="C30">
        <v>569</v>
      </c>
      <c r="D30">
        <v>394919.88</v>
      </c>
      <c r="E30">
        <v>106286594.53999996</v>
      </c>
      <c r="F30">
        <v>3.7156132596888841E-3</v>
      </c>
    </row>
    <row r="31" spans="1:6" x14ac:dyDescent="0.25">
      <c r="A31">
        <v>29</v>
      </c>
      <c r="B31" t="s">
        <v>197</v>
      </c>
      <c r="C31">
        <v>2239</v>
      </c>
      <c r="D31">
        <v>2722602.64</v>
      </c>
      <c r="E31">
        <v>106286594.53999996</v>
      </c>
      <c r="F31">
        <v>2.5615672905724477E-2</v>
      </c>
    </row>
    <row r="32" spans="1:6" x14ac:dyDescent="0.25">
      <c r="A32">
        <v>30</v>
      </c>
      <c r="B32" t="s">
        <v>198</v>
      </c>
      <c r="C32">
        <v>581</v>
      </c>
      <c r="D32">
        <v>596326.92000000004</v>
      </c>
      <c r="E32">
        <v>106286594.53999996</v>
      </c>
      <c r="F32">
        <v>5.6105562755195621E-3</v>
      </c>
    </row>
    <row r="33" spans="1:6" x14ac:dyDescent="0.25">
      <c r="A33">
        <v>31</v>
      </c>
      <c r="B33" t="s">
        <v>199</v>
      </c>
      <c r="C33">
        <v>924</v>
      </c>
      <c r="D33">
        <v>672654.14</v>
      </c>
      <c r="E33">
        <v>106286594.53999996</v>
      </c>
      <c r="F33">
        <v>6.3286827742594851E-3</v>
      </c>
    </row>
    <row r="34" spans="1:6" x14ac:dyDescent="0.25">
      <c r="A34">
        <v>32</v>
      </c>
      <c r="B34" t="s">
        <v>200</v>
      </c>
      <c r="C34">
        <v>3886</v>
      </c>
      <c r="D34">
        <v>4087839.5</v>
      </c>
      <c r="E34">
        <v>106286594.53999996</v>
      </c>
      <c r="F34">
        <v>3.8460536982032854E-2</v>
      </c>
    </row>
    <row r="35" spans="1:6" x14ac:dyDescent="0.25">
      <c r="A35">
        <v>33</v>
      </c>
      <c r="B35" t="s">
        <v>201</v>
      </c>
      <c r="C35">
        <v>761</v>
      </c>
      <c r="D35">
        <v>616813.18999999994</v>
      </c>
      <c r="E35">
        <v>106286594.53999996</v>
      </c>
      <c r="F35">
        <v>5.8033018431865183E-3</v>
      </c>
    </row>
    <row r="36" spans="1:6" x14ac:dyDescent="0.25">
      <c r="A36">
        <v>34</v>
      </c>
      <c r="B36" t="s">
        <v>202</v>
      </c>
      <c r="C36">
        <v>4016</v>
      </c>
      <c r="D36">
        <v>3441843.5</v>
      </c>
      <c r="E36">
        <v>106286594.53999996</v>
      </c>
      <c r="F36">
        <v>3.2382667963876614E-2</v>
      </c>
    </row>
    <row r="37" spans="1:6" x14ac:dyDescent="0.25">
      <c r="A37">
        <v>35</v>
      </c>
      <c r="B37" t="s">
        <v>203</v>
      </c>
      <c r="C37">
        <v>915</v>
      </c>
      <c r="D37">
        <v>792494.72</v>
      </c>
      <c r="E37">
        <v>106286594.53999996</v>
      </c>
      <c r="F37">
        <v>7.4562057748661049E-3</v>
      </c>
    </row>
    <row r="38" spans="1:6" x14ac:dyDescent="0.25">
      <c r="A38">
        <v>36</v>
      </c>
      <c r="B38" t="s">
        <v>204</v>
      </c>
      <c r="C38">
        <v>2352</v>
      </c>
      <c r="D38">
        <v>2246910.7999999998</v>
      </c>
      <c r="E38">
        <v>106286594.53999996</v>
      </c>
      <c r="F38">
        <v>2.1140114703311865E-2</v>
      </c>
    </row>
    <row r="39" spans="1:6" x14ac:dyDescent="0.25">
      <c r="A39">
        <v>37</v>
      </c>
      <c r="B39" t="s">
        <v>205</v>
      </c>
      <c r="C39">
        <v>131</v>
      </c>
      <c r="D39">
        <v>142695.19</v>
      </c>
      <c r="E39">
        <v>106286594.53999996</v>
      </c>
      <c r="F39">
        <v>1.3425511525472576E-3</v>
      </c>
    </row>
    <row r="40" spans="1:6" x14ac:dyDescent="0.25">
      <c r="A40">
        <v>38</v>
      </c>
      <c r="B40" t="s">
        <v>206</v>
      </c>
      <c r="C40">
        <v>189</v>
      </c>
      <c r="D40">
        <v>178163.98</v>
      </c>
      <c r="E40">
        <v>106286594.53999996</v>
      </c>
      <c r="F40">
        <v>1.676260122653094E-3</v>
      </c>
    </row>
    <row r="41" spans="1:6" x14ac:dyDescent="0.25">
      <c r="A41">
        <v>39</v>
      </c>
      <c r="B41" t="s">
        <v>207</v>
      </c>
      <c r="C41">
        <v>778</v>
      </c>
      <c r="D41">
        <v>785814.25</v>
      </c>
      <c r="E41">
        <v>106286594.53999996</v>
      </c>
      <c r="F41">
        <v>7.3933524110066972E-3</v>
      </c>
    </row>
    <row r="42" spans="1:6" x14ac:dyDescent="0.25">
      <c r="A42">
        <v>40</v>
      </c>
      <c r="B42" t="s">
        <v>208</v>
      </c>
      <c r="C42">
        <v>293</v>
      </c>
      <c r="D42">
        <v>204930.95</v>
      </c>
      <c r="E42">
        <v>106286594.53999996</v>
      </c>
      <c r="F42">
        <v>1.9280978084482345E-3</v>
      </c>
    </row>
    <row r="43" spans="1:6" x14ac:dyDescent="0.25">
      <c r="A43">
        <v>41</v>
      </c>
      <c r="B43" t="s">
        <v>209</v>
      </c>
      <c r="C43">
        <v>5437</v>
      </c>
      <c r="D43">
        <v>4194469.42</v>
      </c>
      <c r="E43">
        <v>106286594.53999996</v>
      </c>
      <c r="F43">
        <v>3.9463767167941866E-2</v>
      </c>
    </row>
    <row r="44" spans="1:6" x14ac:dyDescent="0.25">
      <c r="A44">
        <v>42</v>
      </c>
      <c r="B44" t="s">
        <v>210</v>
      </c>
      <c r="C44">
        <v>679</v>
      </c>
      <c r="D44">
        <v>757591.82</v>
      </c>
      <c r="E44">
        <v>106286594.53999996</v>
      </c>
      <c r="F44">
        <v>7.1278209945364974E-3</v>
      </c>
    </row>
    <row r="45" spans="1:6" x14ac:dyDescent="0.25">
      <c r="A45">
        <v>43</v>
      </c>
      <c r="B45" t="s">
        <v>211</v>
      </c>
      <c r="C45">
        <v>1411</v>
      </c>
      <c r="D45">
        <v>1355913.94</v>
      </c>
      <c r="E45">
        <v>106286594.53999996</v>
      </c>
      <c r="F45">
        <v>1.2757149157598745E-2</v>
      </c>
    </row>
    <row r="46" spans="1:6" x14ac:dyDescent="0.25">
      <c r="A46">
        <v>44</v>
      </c>
      <c r="B46" t="s">
        <v>212</v>
      </c>
      <c r="C46">
        <v>769</v>
      </c>
      <c r="D46">
        <v>796124.42</v>
      </c>
      <c r="E46">
        <v>106286594.53999996</v>
      </c>
      <c r="F46">
        <v>7.4903558952619008E-3</v>
      </c>
    </row>
    <row r="47" spans="1:6" x14ac:dyDescent="0.25">
      <c r="A47">
        <v>45</v>
      </c>
      <c r="B47" t="s">
        <v>213</v>
      </c>
      <c r="C47">
        <v>1427</v>
      </c>
      <c r="D47">
        <v>1121429.71</v>
      </c>
      <c r="E47">
        <v>106286594.53999996</v>
      </c>
      <c r="F47">
        <v>1.055099859820949E-2</v>
      </c>
    </row>
    <row r="48" spans="1:6" x14ac:dyDescent="0.25">
      <c r="A48">
        <v>46</v>
      </c>
      <c r="B48" t="s">
        <v>214</v>
      </c>
      <c r="C48">
        <v>230</v>
      </c>
      <c r="D48">
        <v>171715.63</v>
      </c>
      <c r="E48">
        <v>106286594.53999996</v>
      </c>
      <c r="F48">
        <v>1.615590665437836E-3</v>
      </c>
    </row>
    <row r="49" spans="1:6" x14ac:dyDescent="0.25">
      <c r="A49">
        <v>47</v>
      </c>
      <c r="B49" t="s">
        <v>215</v>
      </c>
      <c r="C49">
        <v>430</v>
      </c>
      <c r="D49">
        <v>409086.68</v>
      </c>
      <c r="E49">
        <v>106286594.53999996</v>
      </c>
      <c r="F49">
        <v>3.8489019407432802E-3</v>
      </c>
    </row>
    <row r="50" spans="1:6" x14ac:dyDescent="0.25">
      <c r="A50">
        <v>48</v>
      </c>
      <c r="B50" t="s">
        <v>216</v>
      </c>
      <c r="C50">
        <v>83</v>
      </c>
      <c r="D50">
        <v>41957.98</v>
      </c>
      <c r="E50">
        <v>106286594.53999996</v>
      </c>
      <c r="F50">
        <v>3.9476267145062692E-4</v>
      </c>
    </row>
    <row r="51" spans="1:6" x14ac:dyDescent="0.25">
      <c r="A51">
        <v>49</v>
      </c>
      <c r="B51" t="s">
        <v>217</v>
      </c>
      <c r="C51">
        <v>2219</v>
      </c>
      <c r="D51">
        <v>1928012.58</v>
      </c>
      <c r="E51">
        <v>106286594.53999996</v>
      </c>
      <c r="F51">
        <v>1.8139753073699343E-2</v>
      </c>
    </row>
    <row r="52" spans="1:6" x14ac:dyDescent="0.25">
      <c r="A52">
        <v>50</v>
      </c>
      <c r="B52" t="s">
        <v>218</v>
      </c>
      <c r="C52">
        <v>585</v>
      </c>
      <c r="D52">
        <v>664293.14</v>
      </c>
      <c r="E52">
        <v>106286594.53999996</v>
      </c>
      <c r="F52">
        <v>6.2500181031766855E-3</v>
      </c>
    </row>
    <row r="53" spans="1:6" x14ac:dyDescent="0.25">
      <c r="A53">
        <v>51</v>
      </c>
      <c r="B53" t="s">
        <v>219</v>
      </c>
      <c r="C53">
        <v>2925</v>
      </c>
      <c r="D53">
        <v>2696162.38</v>
      </c>
      <c r="E53">
        <v>106286594.53999996</v>
      </c>
      <c r="F53">
        <v>2.5366909078880354E-2</v>
      </c>
    </row>
    <row r="54" spans="1:6" x14ac:dyDescent="0.25">
      <c r="A54">
        <v>52</v>
      </c>
      <c r="B54" t="s">
        <v>220</v>
      </c>
      <c r="C54">
        <v>142</v>
      </c>
      <c r="D54">
        <v>114366.84</v>
      </c>
      <c r="E54">
        <v>106286594.53999996</v>
      </c>
      <c r="F54">
        <v>1.0760231851906696E-3</v>
      </c>
    </row>
    <row r="55" spans="1:6" x14ac:dyDescent="0.25">
      <c r="A55">
        <v>53</v>
      </c>
      <c r="B55" t="s">
        <v>221</v>
      </c>
      <c r="C55">
        <v>1064</v>
      </c>
      <c r="D55">
        <v>920883.44</v>
      </c>
      <c r="E55">
        <v>106286594.53999996</v>
      </c>
      <c r="F55">
        <v>8.6641541577798329E-3</v>
      </c>
    </row>
    <row r="56" spans="1:6" x14ac:dyDescent="0.25">
      <c r="A56">
        <v>54</v>
      </c>
      <c r="B56" t="s">
        <v>222</v>
      </c>
      <c r="C56">
        <v>893</v>
      </c>
      <c r="D56">
        <v>686503.59</v>
      </c>
      <c r="E56">
        <v>106286594.53999996</v>
      </c>
      <c r="F56">
        <v>6.4589856601496515E-3</v>
      </c>
    </row>
    <row r="57" spans="1:6" x14ac:dyDescent="0.25">
      <c r="A57">
        <v>55</v>
      </c>
      <c r="B57" t="s">
        <v>223</v>
      </c>
      <c r="C57">
        <v>1003</v>
      </c>
      <c r="D57">
        <v>921979.14</v>
      </c>
      <c r="E57">
        <v>106286594.53999996</v>
      </c>
      <c r="F57">
        <v>8.6744630777780898E-3</v>
      </c>
    </row>
    <row r="58" spans="1:6" x14ac:dyDescent="0.25">
      <c r="A58">
        <v>56</v>
      </c>
      <c r="B58" t="s">
        <v>224</v>
      </c>
      <c r="C58">
        <v>627</v>
      </c>
      <c r="D58">
        <v>774374.68</v>
      </c>
      <c r="E58">
        <v>106286594.53999996</v>
      </c>
      <c r="F58">
        <v>7.2857229394867043E-3</v>
      </c>
    </row>
    <row r="59" spans="1:6" x14ac:dyDescent="0.25">
      <c r="A59">
        <v>57</v>
      </c>
      <c r="B59" t="s">
        <v>225</v>
      </c>
      <c r="C59">
        <v>356</v>
      </c>
      <c r="D59">
        <v>289825.15999999997</v>
      </c>
      <c r="E59">
        <v>106286594.53999996</v>
      </c>
      <c r="F59">
        <v>2.7268270401769905E-3</v>
      </c>
    </row>
    <row r="60" spans="1:6" x14ac:dyDescent="0.25">
      <c r="A60">
        <v>58</v>
      </c>
      <c r="B60" t="s">
        <v>226</v>
      </c>
      <c r="C60">
        <v>279</v>
      </c>
      <c r="D60">
        <v>298179.07</v>
      </c>
      <c r="E60">
        <v>106286594.53999996</v>
      </c>
      <c r="F60">
        <v>2.8054250048230034E-3</v>
      </c>
    </row>
    <row r="61" spans="1:6" x14ac:dyDescent="0.25">
      <c r="A61">
        <v>59</v>
      </c>
      <c r="B61" t="s">
        <v>227</v>
      </c>
      <c r="C61">
        <v>611</v>
      </c>
      <c r="D61">
        <v>684340.69</v>
      </c>
      <c r="E61">
        <v>106286594.53999996</v>
      </c>
      <c r="F61">
        <v>6.4386359630936784E-3</v>
      </c>
    </row>
    <row r="62" spans="1:6" x14ac:dyDescent="0.25">
      <c r="A62">
        <v>60</v>
      </c>
      <c r="B62" t="s">
        <v>228</v>
      </c>
      <c r="C62">
        <v>7749</v>
      </c>
      <c r="D62">
        <v>6279767.5</v>
      </c>
      <c r="E62">
        <v>106286594.53999996</v>
      </c>
      <c r="F62">
        <v>5.9083344679339296E-2</v>
      </c>
    </row>
    <row r="63" spans="1:6" x14ac:dyDescent="0.25">
      <c r="A63">
        <v>61</v>
      </c>
      <c r="B63" t="s">
        <v>229</v>
      </c>
      <c r="C63">
        <v>212</v>
      </c>
      <c r="D63">
        <v>240447.83</v>
      </c>
      <c r="E63">
        <v>106286594.53999996</v>
      </c>
      <c r="F63">
        <v>2.262259234484267E-3</v>
      </c>
    </row>
    <row r="64" spans="1:6" x14ac:dyDescent="0.25">
      <c r="A64">
        <v>62</v>
      </c>
      <c r="B64" t="s">
        <v>230</v>
      </c>
      <c r="C64">
        <v>530</v>
      </c>
      <c r="D64">
        <v>430824.83</v>
      </c>
      <c r="E64">
        <v>106286594.53999996</v>
      </c>
      <c r="F64">
        <v>4.0534258517226571E-3</v>
      </c>
    </row>
    <row r="65" spans="1:6" x14ac:dyDescent="0.25">
      <c r="A65">
        <v>63</v>
      </c>
      <c r="B65" t="s">
        <v>231</v>
      </c>
      <c r="C65">
        <v>860</v>
      </c>
      <c r="D65">
        <v>820014.35</v>
      </c>
      <c r="E65">
        <v>106286594.53999996</v>
      </c>
      <c r="F65">
        <v>7.7151248805078171E-3</v>
      </c>
    </row>
    <row r="66" spans="1:6" x14ac:dyDescent="0.25">
      <c r="A66">
        <v>64</v>
      </c>
      <c r="B66" t="s">
        <v>232</v>
      </c>
      <c r="C66">
        <v>1182</v>
      </c>
      <c r="D66">
        <v>1099048.69</v>
      </c>
      <c r="E66">
        <v>106286594.53999996</v>
      </c>
      <c r="F66">
        <v>1.0340426229258699E-2</v>
      </c>
    </row>
    <row r="67" spans="1:6" x14ac:dyDescent="0.25">
      <c r="A67">
        <v>65</v>
      </c>
      <c r="B67" t="s">
        <v>233</v>
      </c>
      <c r="C67">
        <v>1859</v>
      </c>
      <c r="D67">
        <v>2041900.34</v>
      </c>
      <c r="E67">
        <v>106286594.53999996</v>
      </c>
      <c r="F67">
        <v>1.9211268823102146E-2</v>
      </c>
    </row>
    <row r="68" spans="1:6" x14ac:dyDescent="0.25">
      <c r="A68">
        <v>66</v>
      </c>
      <c r="B68" t="s">
        <v>234</v>
      </c>
      <c r="C68">
        <v>199</v>
      </c>
      <c r="D68">
        <v>167801.69</v>
      </c>
      <c r="E68">
        <v>106286594.53999996</v>
      </c>
      <c r="F68">
        <v>1.57876626611505E-3</v>
      </c>
    </row>
    <row r="69" spans="1:6" x14ac:dyDescent="0.25">
      <c r="A69">
        <v>67</v>
      </c>
      <c r="B69" t="s">
        <v>235</v>
      </c>
      <c r="C69">
        <v>1662</v>
      </c>
      <c r="D69">
        <v>1427093.09</v>
      </c>
      <c r="E69">
        <v>106286594.53999996</v>
      </c>
      <c r="F69">
        <v>1.3426839915008539E-2</v>
      </c>
    </row>
    <row r="70" spans="1:6" x14ac:dyDescent="0.25">
      <c r="A70">
        <v>68</v>
      </c>
      <c r="B70" t="s">
        <v>236</v>
      </c>
      <c r="C70">
        <v>1233</v>
      </c>
      <c r="D70">
        <v>1482747.25</v>
      </c>
      <c r="E70">
        <v>106286594.53999996</v>
      </c>
      <c r="F70">
        <v>1.3950463427840676E-2</v>
      </c>
    </row>
    <row r="71" spans="1:6" x14ac:dyDescent="0.25">
      <c r="A71">
        <v>69</v>
      </c>
      <c r="B71" t="s">
        <v>237</v>
      </c>
      <c r="C71">
        <v>142</v>
      </c>
      <c r="D71">
        <v>181933.57</v>
      </c>
      <c r="E71">
        <v>106286594.53999996</v>
      </c>
      <c r="F71">
        <v>1.7117264015033525E-3</v>
      </c>
    </row>
    <row r="72" spans="1:6" x14ac:dyDescent="0.25">
      <c r="A72">
        <v>70</v>
      </c>
      <c r="B72" t="s">
        <v>238</v>
      </c>
      <c r="C72">
        <v>490</v>
      </c>
      <c r="D72">
        <v>592977.61</v>
      </c>
      <c r="E72">
        <v>106286594.53999996</v>
      </c>
      <c r="F72">
        <v>5.5790442112324751E-3</v>
      </c>
    </row>
    <row r="73" spans="1:6" x14ac:dyDescent="0.25">
      <c r="A73">
        <v>71</v>
      </c>
      <c r="B73" t="s">
        <v>239</v>
      </c>
      <c r="C73">
        <v>688</v>
      </c>
      <c r="D73">
        <v>490732.47</v>
      </c>
      <c r="E73">
        <v>106286594.53999996</v>
      </c>
      <c r="F73">
        <v>4.6170683341944631E-3</v>
      </c>
    </row>
    <row r="74" spans="1:6" x14ac:dyDescent="0.25">
      <c r="A74">
        <v>72</v>
      </c>
      <c r="B74" t="s">
        <v>240</v>
      </c>
      <c r="C74">
        <v>138</v>
      </c>
      <c r="D74">
        <v>74748.17</v>
      </c>
      <c r="E74">
        <v>106286594.53999996</v>
      </c>
      <c r="F74">
        <v>7.032699685553405E-4</v>
      </c>
    </row>
    <row r="75" spans="1:6" x14ac:dyDescent="0.25">
      <c r="A75">
        <v>73</v>
      </c>
      <c r="B75" t="s">
        <v>241</v>
      </c>
      <c r="C75">
        <v>539</v>
      </c>
      <c r="D75">
        <v>465928.25</v>
      </c>
      <c r="E75">
        <v>106286594.53999996</v>
      </c>
      <c r="F75">
        <v>4.3836972293307625E-3</v>
      </c>
    </row>
    <row r="76" spans="1:6" x14ac:dyDescent="0.25">
      <c r="A76">
        <v>74</v>
      </c>
      <c r="B76" t="s">
        <v>242</v>
      </c>
      <c r="C76">
        <v>1924</v>
      </c>
      <c r="D76">
        <v>1607029.54</v>
      </c>
      <c r="E76">
        <v>106286594.53999996</v>
      </c>
      <c r="F76">
        <v>1.5119776364602683E-2</v>
      </c>
    </row>
    <row r="77" spans="1:6" x14ac:dyDescent="0.25">
      <c r="A77">
        <v>75</v>
      </c>
      <c r="B77" t="s">
        <v>243</v>
      </c>
      <c r="C77">
        <v>221</v>
      </c>
      <c r="D77">
        <v>207043.69</v>
      </c>
      <c r="E77">
        <v>106286594.53999996</v>
      </c>
      <c r="F77">
        <v>1.9479755739288556E-3</v>
      </c>
    </row>
    <row r="78" spans="1:6" x14ac:dyDescent="0.25">
      <c r="A78">
        <v>76</v>
      </c>
      <c r="B78" t="s">
        <v>244</v>
      </c>
      <c r="C78">
        <v>2457</v>
      </c>
      <c r="D78">
        <v>1839002.85</v>
      </c>
      <c r="E78">
        <v>106286594.53999996</v>
      </c>
      <c r="F78">
        <v>1.7302302872333621E-2</v>
      </c>
    </row>
    <row r="79" spans="1:6" x14ac:dyDescent="0.25">
      <c r="A79">
        <v>77</v>
      </c>
      <c r="B79" t="s">
        <v>245</v>
      </c>
      <c r="C79">
        <v>657</v>
      </c>
      <c r="D79">
        <v>591535.34</v>
      </c>
      <c r="E79">
        <v>106286594.53999996</v>
      </c>
      <c r="F79">
        <v>5.5654745789920027E-3</v>
      </c>
    </row>
    <row r="80" spans="1:6" x14ac:dyDescent="0.25">
      <c r="A80">
        <v>78</v>
      </c>
      <c r="B80" t="s">
        <v>246</v>
      </c>
      <c r="C80">
        <v>1990</v>
      </c>
      <c r="D80">
        <v>1810847.89</v>
      </c>
      <c r="E80">
        <v>106286594.53999996</v>
      </c>
      <c r="F80">
        <v>1.7037406248993182E-2</v>
      </c>
    </row>
    <row r="81" spans="1:6" x14ac:dyDescent="0.25">
      <c r="A81">
        <v>79</v>
      </c>
      <c r="B81" t="s">
        <v>247</v>
      </c>
      <c r="C81">
        <v>1091</v>
      </c>
      <c r="D81">
        <v>849282.47</v>
      </c>
      <c r="E81">
        <v>106286594.53999996</v>
      </c>
      <c r="F81">
        <v>7.9904946966795568E-3</v>
      </c>
    </row>
    <row r="82" spans="1:6" x14ac:dyDescent="0.25">
      <c r="A82">
        <v>80</v>
      </c>
      <c r="B82" t="s">
        <v>248</v>
      </c>
      <c r="C82">
        <v>1708</v>
      </c>
      <c r="D82">
        <v>1783733.32</v>
      </c>
      <c r="E82">
        <v>106286594.53999996</v>
      </c>
      <c r="F82">
        <v>1.678229816017587E-2</v>
      </c>
    </row>
    <row r="83" spans="1:6" x14ac:dyDescent="0.25">
      <c r="A83">
        <v>81</v>
      </c>
      <c r="B83" t="s">
        <v>249</v>
      </c>
      <c r="C83">
        <v>894</v>
      </c>
      <c r="D83">
        <v>775892.31</v>
      </c>
      <c r="E83">
        <v>106286594.53999996</v>
      </c>
      <c r="F83">
        <v>7.3000015981131115E-3</v>
      </c>
    </row>
    <row r="84" spans="1:6" x14ac:dyDescent="0.25">
      <c r="A84">
        <v>82</v>
      </c>
      <c r="B84" t="s">
        <v>250</v>
      </c>
      <c r="C84">
        <v>1044</v>
      </c>
      <c r="D84">
        <v>803571.86</v>
      </c>
      <c r="E84">
        <v>106286594.53999996</v>
      </c>
      <c r="F84">
        <v>7.5604253149496028E-3</v>
      </c>
    </row>
    <row r="85" spans="1:6" x14ac:dyDescent="0.25">
      <c r="A85">
        <v>83</v>
      </c>
      <c r="B85" t="s">
        <v>251</v>
      </c>
      <c r="C85">
        <v>445</v>
      </c>
      <c r="D85">
        <v>357576.79</v>
      </c>
      <c r="E85">
        <v>106286594.53999996</v>
      </c>
      <c r="F85">
        <v>3.3642698926197069E-3</v>
      </c>
    </row>
    <row r="86" spans="1:6" x14ac:dyDescent="0.25">
      <c r="A86">
        <v>84</v>
      </c>
      <c r="B86" t="s">
        <v>252</v>
      </c>
      <c r="C86">
        <v>790</v>
      </c>
      <c r="D86">
        <v>819547.72</v>
      </c>
      <c r="E86">
        <v>106286594.53999996</v>
      </c>
      <c r="F86">
        <v>7.7107345808466081E-3</v>
      </c>
    </row>
    <row r="87" spans="1:6" x14ac:dyDescent="0.25">
      <c r="A87">
        <v>85</v>
      </c>
      <c r="B87" t="s">
        <v>253</v>
      </c>
      <c r="C87">
        <v>532</v>
      </c>
      <c r="D87">
        <v>598687.6</v>
      </c>
      <c r="E87">
        <v>106286594.53999996</v>
      </c>
      <c r="F87">
        <v>5.6327667904976439E-3</v>
      </c>
    </row>
    <row r="88" spans="1:6" x14ac:dyDescent="0.25">
      <c r="A88">
        <v>86</v>
      </c>
      <c r="B88" t="s">
        <v>254</v>
      </c>
      <c r="C88">
        <v>1186</v>
      </c>
      <c r="D88">
        <v>967684.57</v>
      </c>
      <c r="E88">
        <v>106286594.53999996</v>
      </c>
      <c r="F88">
        <v>9.1044837233525341E-3</v>
      </c>
    </row>
    <row r="89" spans="1:6" x14ac:dyDescent="0.25">
      <c r="A89">
        <v>87</v>
      </c>
      <c r="B89" t="s">
        <v>255</v>
      </c>
      <c r="C89">
        <v>351</v>
      </c>
      <c r="D89">
        <v>515188.57</v>
      </c>
      <c r="E89">
        <v>106286594.53999996</v>
      </c>
      <c r="F89">
        <v>4.8471641436033932E-3</v>
      </c>
    </row>
    <row r="90" spans="1:6" x14ac:dyDescent="0.25">
      <c r="A90">
        <v>88</v>
      </c>
      <c r="B90" t="s">
        <v>256</v>
      </c>
      <c r="C90">
        <v>428</v>
      </c>
      <c r="D90">
        <v>473242.97</v>
      </c>
      <c r="E90">
        <v>106286594.53999996</v>
      </c>
      <c r="F90">
        <v>4.452517949682727E-3</v>
      </c>
    </row>
    <row r="91" spans="1:6" x14ac:dyDescent="0.25">
      <c r="A91">
        <v>89</v>
      </c>
      <c r="B91" t="s">
        <v>257</v>
      </c>
      <c r="C91">
        <v>86</v>
      </c>
      <c r="D91">
        <v>82570.25</v>
      </c>
      <c r="E91">
        <v>106286594.53999996</v>
      </c>
      <c r="F91">
        <v>7.7686419776038136E-4</v>
      </c>
    </row>
    <row r="92" spans="1:6" x14ac:dyDescent="0.25">
      <c r="A92">
        <v>90</v>
      </c>
      <c r="B92" t="s">
        <v>258</v>
      </c>
      <c r="C92">
        <v>2858</v>
      </c>
      <c r="D92">
        <v>3156602.16</v>
      </c>
      <c r="E92">
        <v>106286594.53999996</v>
      </c>
      <c r="F92">
        <v>2.9698967905233267E-2</v>
      </c>
    </row>
    <row r="93" spans="1:6" x14ac:dyDescent="0.25">
      <c r="A93">
        <v>91</v>
      </c>
      <c r="B93" t="s">
        <v>259</v>
      </c>
      <c r="C93">
        <v>784</v>
      </c>
      <c r="D93">
        <v>661628</v>
      </c>
      <c r="E93">
        <v>106286594.53999996</v>
      </c>
      <c r="F93">
        <v>6.2249430689116916E-3</v>
      </c>
    </row>
    <row r="94" spans="1:6" x14ac:dyDescent="0.25">
      <c r="A94">
        <v>92</v>
      </c>
      <c r="B94" t="s">
        <v>260</v>
      </c>
      <c r="C94">
        <v>8733</v>
      </c>
      <c r="D94">
        <v>8211132.5099999998</v>
      </c>
      <c r="E94">
        <v>106286594.53999996</v>
      </c>
      <c r="F94">
        <v>7.7254639171921324E-2</v>
      </c>
    </row>
    <row r="95" spans="1:6" x14ac:dyDescent="0.25">
      <c r="A95">
        <v>93</v>
      </c>
      <c r="B95" t="s">
        <v>261</v>
      </c>
      <c r="C95">
        <v>265</v>
      </c>
      <c r="D95">
        <v>224979.91</v>
      </c>
      <c r="E95">
        <v>106286594.53999996</v>
      </c>
      <c r="F95">
        <v>2.1167289343843915E-3</v>
      </c>
    </row>
    <row r="96" spans="1:6" x14ac:dyDescent="0.25">
      <c r="A96">
        <v>94</v>
      </c>
      <c r="B96" t="s">
        <v>262</v>
      </c>
      <c r="C96">
        <v>154</v>
      </c>
      <c r="D96">
        <v>82423.94</v>
      </c>
      <c r="E96">
        <v>106286594.53999996</v>
      </c>
      <c r="F96">
        <v>7.754876365803641E-4</v>
      </c>
    </row>
    <row r="97" spans="1:6" x14ac:dyDescent="0.25">
      <c r="A97">
        <v>95</v>
      </c>
      <c r="B97" t="s">
        <v>263</v>
      </c>
      <c r="C97">
        <v>425</v>
      </c>
      <c r="D97">
        <v>504628.19</v>
      </c>
      <c r="E97">
        <v>106286594.53999996</v>
      </c>
      <c r="F97">
        <v>4.7478065525007286E-3</v>
      </c>
    </row>
    <row r="98" spans="1:6" x14ac:dyDescent="0.25">
      <c r="A98">
        <v>96</v>
      </c>
      <c r="B98" t="s">
        <v>264</v>
      </c>
      <c r="C98">
        <v>1537</v>
      </c>
      <c r="D98">
        <v>1208601.32</v>
      </c>
      <c r="E98">
        <v>106286594.53999996</v>
      </c>
      <c r="F98">
        <v>1.1371154803018497E-2</v>
      </c>
    </row>
    <row r="99" spans="1:6" x14ac:dyDescent="0.25">
      <c r="A99">
        <v>97</v>
      </c>
      <c r="B99" t="s">
        <v>265</v>
      </c>
      <c r="C99">
        <v>1052</v>
      </c>
      <c r="D99">
        <v>1164347.45</v>
      </c>
      <c r="E99">
        <v>106286594.53999996</v>
      </c>
      <c r="F99">
        <v>1.0954791194874615E-2</v>
      </c>
    </row>
    <row r="100" spans="1:6" x14ac:dyDescent="0.25">
      <c r="A100">
        <v>98</v>
      </c>
      <c r="B100" t="s">
        <v>266</v>
      </c>
      <c r="C100">
        <v>1117</v>
      </c>
      <c r="D100">
        <v>904873.25</v>
      </c>
      <c r="E100">
        <v>106286594.53999996</v>
      </c>
      <c r="F100">
        <v>8.5135218972460305E-3</v>
      </c>
    </row>
    <row r="101" spans="1:6" x14ac:dyDescent="0.25">
      <c r="A101">
        <v>99</v>
      </c>
      <c r="B101" t="s">
        <v>267</v>
      </c>
      <c r="C101">
        <v>498</v>
      </c>
      <c r="D101">
        <v>1578207.56</v>
      </c>
      <c r="E101">
        <v>106286594.53999996</v>
      </c>
      <c r="F101">
        <v>1.4848604067430691E-2</v>
      </c>
    </row>
    <row r="102" spans="1:6" x14ac:dyDescent="0.25">
      <c r="A102">
        <v>100</v>
      </c>
      <c r="B102" t="s">
        <v>268</v>
      </c>
      <c r="C102">
        <v>252</v>
      </c>
      <c r="D102">
        <v>203771.05</v>
      </c>
      <c r="E102">
        <v>106286594.53999996</v>
      </c>
      <c r="F102">
        <v>1.917184861194444E-3</v>
      </c>
    </row>
    <row r="103" spans="1:6" x14ac:dyDescent="0.25">
      <c r="D103">
        <v>106286594.53999996</v>
      </c>
      <c r="F103">
        <v>1.0000000000000004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topLeftCell="A80" workbookViewId="0"/>
  </sheetViews>
  <sheetFormatPr defaultRowHeight="13.2" x14ac:dyDescent="0.25"/>
  <cols>
    <col min="1" max="1" width="11.5546875" customWidth="1"/>
    <col min="2" max="2" width="14.77734375" customWidth="1"/>
    <col min="3" max="3" width="19.77734375" style="161" customWidth="1"/>
    <col min="4" max="4" width="17" style="222" customWidth="1"/>
    <col min="5" max="5" width="23.5546875" customWidth="1"/>
    <col min="6" max="6" width="14.77734375" customWidth="1"/>
    <col min="7" max="7" width="8.88671875" customWidth="1"/>
    <col min="8" max="8" width="14.77734375" customWidth="1"/>
    <col min="9" max="9" width="14.33203125" bestFit="1" customWidth="1"/>
    <col min="10" max="10" width="11.77734375" bestFit="1" customWidth="1"/>
    <col min="11" max="11" width="21.109375" bestFit="1" customWidth="1"/>
  </cols>
  <sheetData>
    <row r="1" spans="1:11" x14ac:dyDescent="0.25">
      <c r="A1" t="s">
        <v>282</v>
      </c>
    </row>
    <row r="5" spans="1:11" x14ac:dyDescent="0.25">
      <c r="A5" t="s">
        <v>275</v>
      </c>
      <c r="B5" t="s">
        <v>280</v>
      </c>
      <c r="C5" s="161" t="s">
        <v>281</v>
      </c>
      <c r="D5" s="222" t="s">
        <v>276</v>
      </c>
    </row>
    <row r="6" spans="1:11" x14ac:dyDescent="0.25">
      <c r="A6" t="s">
        <v>169</v>
      </c>
      <c r="B6">
        <v>2021</v>
      </c>
      <c r="C6" s="161">
        <v>1251506.3500000001</v>
      </c>
      <c r="D6" s="222">
        <v>1.4776347488608097E-2</v>
      </c>
    </row>
    <row r="7" spans="1:11" x14ac:dyDescent="0.25">
      <c r="A7" t="s">
        <v>170</v>
      </c>
      <c r="B7">
        <v>669</v>
      </c>
      <c r="C7" s="161">
        <v>461388.76</v>
      </c>
      <c r="D7" s="222">
        <v>5.4475477851934221E-3</v>
      </c>
    </row>
    <row r="8" spans="1:11" x14ac:dyDescent="0.25">
      <c r="A8" t="s">
        <v>171</v>
      </c>
      <c r="B8">
        <v>183</v>
      </c>
      <c r="C8" s="161">
        <v>129728.87000000001</v>
      </c>
      <c r="D8" s="222">
        <v>1.5316892818198376E-3</v>
      </c>
      <c r="I8" s="220"/>
      <c r="J8" s="221"/>
      <c r="K8" s="62"/>
    </row>
    <row r="9" spans="1:11" x14ac:dyDescent="0.25">
      <c r="A9" t="s">
        <v>172</v>
      </c>
      <c r="B9">
        <v>274</v>
      </c>
      <c r="C9" s="161">
        <v>161583.51999999999</v>
      </c>
      <c r="D9" s="222">
        <v>1.9077923495573602E-3</v>
      </c>
      <c r="J9" s="221"/>
      <c r="K9" s="62"/>
    </row>
    <row r="10" spans="1:11" x14ac:dyDescent="0.25">
      <c r="A10" t="s">
        <v>173</v>
      </c>
      <c r="B10">
        <v>486</v>
      </c>
      <c r="C10" s="161">
        <v>409501.8</v>
      </c>
      <c r="D10" s="222">
        <v>4.8349262422923344E-3</v>
      </c>
      <c r="J10" s="221"/>
      <c r="K10" s="62"/>
    </row>
    <row r="11" spans="1:11" x14ac:dyDescent="0.25">
      <c r="A11" t="s">
        <v>174</v>
      </c>
      <c r="B11">
        <v>298</v>
      </c>
      <c r="C11" s="161">
        <v>294335.71000000002</v>
      </c>
      <c r="D11" s="222">
        <v>3.4751775164913717E-3</v>
      </c>
      <c r="J11" s="221"/>
      <c r="K11" s="62"/>
    </row>
    <row r="12" spans="1:11" x14ac:dyDescent="0.25">
      <c r="A12" t="s">
        <v>175</v>
      </c>
      <c r="B12">
        <v>703</v>
      </c>
      <c r="C12" s="161">
        <v>543806.51</v>
      </c>
      <c r="D12" s="222">
        <v>6.4206417796659468E-3</v>
      </c>
      <c r="J12" s="221"/>
      <c r="K12" s="62"/>
    </row>
    <row r="13" spans="1:11" x14ac:dyDescent="0.25">
      <c r="A13" t="s">
        <v>176</v>
      </c>
      <c r="B13">
        <v>229</v>
      </c>
      <c r="C13" s="161">
        <v>164292.46</v>
      </c>
      <c r="D13" s="222">
        <v>1.9397763972338181E-3</v>
      </c>
      <c r="J13" s="221"/>
      <c r="K13" s="62"/>
    </row>
    <row r="14" spans="1:11" x14ac:dyDescent="0.25">
      <c r="A14" t="s">
        <v>177</v>
      </c>
      <c r="B14">
        <v>546</v>
      </c>
      <c r="C14" s="161">
        <v>356553.10000000003</v>
      </c>
      <c r="D14" s="222">
        <v>4.2097688946927288E-3</v>
      </c>
      <c r="J14" s="221"/>
      <c r="K14" s="62"/>
    </row>
    <row r="15" spans="1:11" x14ac:dyDescent="0.25">
      <c r="A15" t="s">
        <v>178</v>
      </c>
      <c r="B15">
        <v>1277</v>
      </c>
      <c r="C15" s="161">
        <v>1045507.89</v>
      </c>
      <c r="D15" s="222">
        <v>1.2344154613935E-2</v>
      </c>
      <c r="J15" s="221"/>
      <c r="K15" s="62"/>
    </row>
    <row r="16" spans="1:11" x14ac:dyDescent="0.25">
      <c r="A16" t="s">
        <v>179</v>
      </c>
      <c r="B16">
        <v>3652</v>
      </c>
      <c r="C16" s="161">
        <v>2711220.21</v>
      </c>
      <c r="D16" s="222">
        <v>3.2010969773423055E-2</v>
      </c>
      <c r="J16" s="221"/>
      <c r="K16" s="62"/>
    </row>
    <row r="17" spans="1:11" x14ac:dyDescent="0.25">
      <c r="A17" t="s">
        <v>180</v>
      </c>
      <c r="B17">
        <v>1180</v>
      </c>
      <c r="C17" s="161">
        <v>994854.64</v>
      </c>
      <c r="D17" s="222">
        <v>1.1746099299691217E-2</v>
      </c>
      <c r="I17" s="220"/>
      <c r="J17" s="221"/>
      <c r="K17" s="62"/>
    </row>
    <row r="18" spans="1:11" x14ac:dyDescent="0.25">
      <c r="A18" t="s">
        <v>181</v>
      </c>
      <c r="B18">
        <v>2761</v>
      </c>
      <c r="C18" s="161">
        <v>1965171.49</v>
      </c>
      <c r="D18" s="222">
        <v>2.3202484598616482E-2</v>
      </c>
      <c r="I18" s="220"/>
      <c r="J18" s="221"/>
      <c r="K18" s="62"/>
    </row>
    <row r="19" spans="1:11" x14ac:dyDescent="0.25">
      <c r="A19" t="s">
        <v>182</v>
      </c>
      <c r="B19">
        <v>1119</v>
      </c>
      <c r="C19" s="161">
        <v>934492.1</v>
      </c>
      <c r="D19" s="222">
        <v>1.1033407856827179E-2</v>
      </c>
      <c r="I19" s="220"/>
      <c r="J19" s="221"/>
      <c r="K19" s="62"/>
    </row>
    <row r="20" spans="1:11" x14ac:dyDescent="0.25">
      <c r="A20" t="s">
        <v>183</v>
      </c>
      <c r="B20">
        <v>112</v>
      </c>
      <c r="C20" s="161">
        <v>77231.16</v>
      </c>
      <c r="D20" s="222">
        <v>9.1185670540807891E-4</v>
      </c>
      <c r="I20" s="220"/>
      <c r="J20" s="221"/>
      <c r="K20" s="62"/>
    </row>
    <row r="21" spans="1:11" x14ac:dyDescent="0.25">
      <c r="A21" t="s">
        <v>184</v>
      </c>
      <c r="B21">
        <v>777</v>
      </c>
      <c r="C21" s="161">
        <v>533877.6</v>
      </c>
      <c r="D21" s="222">
        <v>6.3034126306942967E-3</v>
      </c>
      <c r="I21" s="220"/>
      <c r="J21" s="221"/>
      <c r="K21" s="62"/>
    </row>
    <row r="22" spans="1:11" x14ac:dyDescent="0.25">
      <c r="A22" t="s">
        <v>185</v>
      </c>
      <c r="B22">
        <v>245</v>
      </c>
      <c r="C22" s="161">
        <v>244740.58000000002</v>
      </c>
      <c r="D22" s="222">
        <v>2.8896152661498594E-3</v>
      </c>
      <c r="J22" s="221"/>
      <c r="K22" s="62"/>
    </row>
    <row r="23" spans="1:11" x14ac:dyDescent="0.25">
      <c r="A23" t="s">
        <v>186</v>
      </c>
      <c r="B23">
        <v>2547</v>
      </c>
      <c r="C23" s="161">
        <v>1753349.83</v>
      </c>
      <c r="D23" s="222">
        <v>2.070153807623264E-2</v>
      </c>
      <c r="J23" s="221"/>
      <c r="K23" s="62"/>
    </row>
    <row r="24" spans="1:11" x14ac:dyDescent="0.25">
      <c r="A24" t="s">
        <v>187</v>
      </c>
      <c r="B24">
        <v>884</v>
      </c>
      <c r="C24" s="161">
        <v>609880.57000000007</v>
      </c>
      <c r="D24" s="222">
        <v>7.2007682812559246E-3</v>
      </c>
      <c r="J24" s="221"/>
      <c r="K24" s="62"/>
    </row>
    <row r="25" spans="1:11" x14ac:dyDescent="0.25">
      <c r="A25" t="s">
        <v>188</v>
      </c>
      <c r="B25">
        <v>388</v>
      </c>
      <c r="C25" s="161">
        <v>215506.55000000002</v>
      </c>
      <c r="D25" s="222">
        <v>2.5444534651151351E-3</v>
      </c>
      <c r="I25" s="220"/>
      <c r="J25" s="221"/>
      <c r="K25" s="62"/>
    </row>
    <row r="26" spans="1:11" x14ac:dyDescent="0.25">
      <c r="A26" t="s">
        <v>189</v>
      </c>
      <c r="B26">
        <v>194</v>
      </c>
      <c r="C26" s="161">
        <v>142253.92000000001</v>
      </c>
      <c r="D26" s="222">
        <v>1.6795706658113698E-3</v>
      </c>
      <c r="I26" s="220"/>
      <c r="J26" s="221"/>
      <c r="K26" s="62"/>
    </row>
    <row r="27" spans="1:11" x14ac:dyDescent="0.25">
      <c r="A27" t="s">
        <v>190</v>
      </c>
      <c r="B27">
        <v>163</v>
      </c>
      <c r="C27" s="161">
        <v>169058.53</v>
      </c>
      <c r="D27" s="222">
        <v>1.9960486698235901E-3</v>
      </c>
      <c r="J27" s="221"/>
      <c r="K27" s="62"/>
    </row>
    <row r="28" spans="1:11" x14ac:dyDescent="0.25">
      <c r="A28" t="s">
        <v>191</v>
      </c>
      <c r="B28">
        <v>1151</v>
      </c>
      <c r="C28" s="161">
        <v>1054117.3999999999</v>
      </c>
      <c r="D28" s="222">
        <v>1.2445805805290635E-2</v>
      </c>
      <c r="J28" s="221"/>
      <c r="K28" s="62"/>
    </row>
    <row r="29" spans="1:11" x14ac:dyDescent="0.25">
      <c r="A29" t="s">
        <v>192</v>
      </c>
      <c r="B29">
        <v>743</v>
      </c>
      <c r="C29" s="161">
        <v>473775.38</v>
      </c>
      <c r="D29" s="222">
        <v>5.5937947469682009E-3</v>
      </c>
      <c r="J29" s="221"/>
      <c r="K29" s="62"/>
    </row>
    <row r="30" spans="1:11" x14ac:dyDescent="0.25">
      <c r="A30" t="s">
        <v>193</v>
      </c>
      <c r="B30">
        <v>1086</v>
      </c>
      <c r="C30" s="161">
        <v>818866.17</v>
      </c>
      <c r="D30" s="222">
        <v>9.6682298692177086E-3</v>
      </c>
      <c r="I30" s="220"/>
      <c r="J30" s="221"/>
      <c r="K30" s="62"/>
    </row>
    <row r="31" spans="1:11" x14ac:dyDescent="0.25">
      <c r="A31" t="s">
        <v>194</v>
      </c>
      <c r="B31">
        <v>3222</v>
      </c>
      <c r="C31" s="161">
        <v>2465466.7400000002</v>
      </c>
      <c r="D31" s="222">
        <v>2.9109395467187035E-2</v>
      </c>
      <c r="I31" s="220"/>
      <c r="J31" s="221"/>
      <c r="K31" s="62"/>
    </row>
    <row r="32" spans="1:11" x14ac:dyDescent="0.25">
      <c r="A32" t="s">
        <v>195</v>
      </c>
      <c r="B32">
        <v>202</v>
      </c>
      <c r="C32" s="161">
        <v>109210.17</v>
      </c>
      <c r="D32" s="222">
        <v>1.2894280729857769E-3</v>
      </c>
      <c r="I32" s="220"/>
      <c r="J32" s="221"/>
      <c r="K32" s="62"/>
    </row>
    <row r="33" spans="1:11" x14ac:dyDescent="0.25">
      <c r="A33" t="s">
        <v>196</v>
      </c>
      <c r="B33">
        <v>612</v>
      </c>
      <c r="C33" s="161">
        <v>380556.22000000003</v>
      </c>
      <c r="D33" s="222">
        <v>4.4931701270802104E-3</v>
      </c>
      <c r="I33" s="220"/>
      <c r="J33" s="221"/>
      <c r="K33" s="62"/>
    </row>
    <row r="34" spans="1:11" x14ac:dyDescent="0.25">
      <c r="A34" t="s">
        <v>197</v>
      </c>
      <c r="B34">
        <v>2443</v>
      </c>
      <c r="C34" s="161">
        <v>1773902.35</v>
      </c>
      <c r="D34" s="222">
        <v>2.0944198592726677E-2</v>
      </c>
      <c r="J34" s="221"/>
      <c r="K34" s="62"/>
    </row>
    <row r="35" spans="1:11" x14ac:dyDescent="0.25">
      <c r="A35" t="s">
        <v>198</v>
      </c>
      <c r="B35">
        <v>529</v>
      </c>
      <c r="C35" s="161">
        <v>469108.49</v>
      </c>
      <c r="D35" s="222">
        <v>5.5386934777408329E-3</v>
      </c>
      <c r="J35" s="221"/>
      <c r="K35" s="62"/>
    </row>
    <row r="36" spans="1:11" x14ac:dyDescent="0.25">
      <c r="A36" t="s">
        <v>199</v>
      </c>
      <c r="B36">
        <v>1014</v>
      </c>
      <c r="C36" s="161">
        <v>522444.58</v>
      </c>
      <c r="D36" s="222">
        <v>6.1684246808814932E-3</v>
      </c>
      <c r="I36" s="220"/>
      <c r="J36" s="221"/>
      <c r="K36" s="62"/>
    </row>
    <row r="37" spans="1:11" x14ac:dyDescent="0.25">
      <c r="A37" t="s">
        <v>200</v>
      </c>
      <c r="B37">
        <v>4007</v>
      </c>
      <c r="C37" s="161">
        <v>2946429.59</v>
      </c>
      <c r="D37" s="222">
        <v>3.4788051592832173E-2</v>
      </c>
      <c r="J37" s="221"/>
      <c r="K37" s="62"/>
    </row>
    <row r="38" spans="1:11" x14ac:dyDescent="0.25">
      <c r="A38" t="s">
        <v>201</v>
      </c>
      <c r="B38">
        <v>803</v>
      </c>
      <c r="C38" s="161">
        <v>498795.57</v>
      </c>
      <c r="D38" s="222">
        <v>5.8892043720739761E-3</v>
      </c>
      <c r="I38" s="220"/>
      <c r="J38" s="221"/>
      <c r="K38" s="62"/>
    </row>
    <row r="39" spans="1:11" x14ac:dyDescent="0.25">
      <c r="A39" t="s">
        <v>202</v>
      </c>
      <c r="B39">
        <v>4450</v>
      </c>
      <c r="C39" s="161">
        <v>2693095.1</v>
      </c>
      <c r="D39" s="222">
        <v>3.1796969322183441E-2</v>
      </c>
      <c r="I39" s="220"/>
      <c r="J39" s="221"/>
      <c r="K39" s="62"/>
    </row>
    <row r="40" spans="1:11" x14ac:dyDescent="0.25">
      <c r="A40" t="s">
        <v>203</v>
      </c>
      <c r="B40">
        <v>941</v>
      </c>
      <c r="C40" s="161">
        <v>606628.07999999996</v>
      </c>
      <c r="D40" s="222">
        <v>7.162366620374839E-3</v>
      </c>
      <c r="I40" s="220"/>
      <c r="J40" s="221"/>
      <c r="K40" s="62"/>
    </row>
    <row r="41" spans="1:11" x14ac:dyDescent="0.25">
      <c r="A41" t="s">
        <v>204</v>
      </c>
      <c r="B41">
        <v>2585</v>
      </c>
      <c r="C41" s="161">
        <v>2011065.52</v>
      </c>
      <c r="D41" s="222">
        <v>2.3744348517191569E-2</v>
      </c>
      <c r="I41" s="220"/>
      <c r="J41" s="221"/>
      <c r="K41" s="62"/>
    </row>
    <row r="42" spans="1:11" x14ac:dyDescent="0.25">
      <c r="A42" t="s">
        <v>205</v>
      </c>
      <c r="B42">
        <v>131</v>
      </c>
      <c r="C42" s="161">
        <v>92993.44</v>
      </c>
      <c r="D42" s="222">
        <v>1.0979595777528637E-3</v>
      </c>
      <c r="I42" s="220"/>
      <c r="J42" s="221"/>
      <c r="K42" s="62"/>
    </row>
    <row r="43" spans="1:11" x14ac:dyDescent="0.25">
      <c r="A43" t="s">
        <v>206</v>
      </c>
      <c r="B43">
        <v>110</v>
      </c>
      <c r="C43" s="161">
        <v>71766.36</v>
      </c>
      <c r="D43" s="222">
        <v>8.4733463266290616E-4</v>
      </c>
      <c r="I43" s="220"/>
      <c r="J43" s="221"/>
      <c r="K43" s="62"/>
    </row>
    <row r="44" spans="1:11" x14ac:dyDescent="0.25">
      <c r="A44" t="s">
        <v>207</v>
      </c>
      <c r="B44">
        <v>789</v>
      </c>
      <c r="C44" s="161">
        <v>575887.71</v>
      </c>
      <c r="D44" s="222">
        <v>6.7994196892239237E-3</v>
      </c>
      <c r="J44" s="221"/>
      <c r="K44" s="62"/>
    </row>
    <row r="45" spans="1:11" x14ac:dyDescent="0.25">
      <c r="A45" t="s">
        <v>208</v>
      </c>
      <c r="B45">
        <v>396</v>
      </c>
      <c r="C45" s="161">
        <v>390004.73</v>
      </c>
      <c r="D45" s="222">
        <v>4.6047272654116201E-3</v>
      </c>
      <c r="J45" s="221"/>
      <c r="K45" s="62"/>
    </row>
    <row r="46" spans="1:11" x14ac:dyDescent="0.25">
      <c r="A46" t="s">
        <v>209</v>
      </c>
      <c r="B46">
        <v>6061</v>
      </c>
      <c r="C46" s="161">
        <v>3453733.95</v>
      </c>
      <c r="D46" s="222">
        <v>4.0777717970350708E-2</v>
      </c>
      <c r="J46" s="221"/>
      <c r="K46" s="62"/>
    </row>
    <row r="47" spans="1:11" x14ac:dyDescent="0.25">
      <c r="A47" t="s">
        <v>210</v>
      </c>
      <c r="B47">
        <v>671</v>
      </c>
      <c r="C47" s="161">
        <v>984364.73</v>
      </c>
      <c r="D47" s="222">
        <v>1.1622246507986066E-2</v>
      </c>
      <c r="J47" s="221"/>
      <c r="K47" s="62"/>
    </row>
    <row r="48" spans="1:11" x14ac:dyDescent="0.25">
      <c r="A48" t="s">
        <v>211</v>
      </c>
      <c r="B48">
        <v>1510</v>
      </c>
      <c r="C48" s="161">
        <v>954117.75</v>
      </c>
      <c r="D48" s="222">
        <v>1.1265124958454192E-2</v>
      </c>
      <c r="I48" s="220"/>
      <c r="J48" s="221"/>
      <c r="K48" s="62"/>
    </row>
    <row r="49" spans="1:11" x14ac:dyDescent="0.25">
      <c r="A49" t="s">
        <v>212</v>
      </c>
      <c r="B49">
        <v>736</v>
      </c>
      <c r="C49" s="161">
        <v>569195.39</v>
      </c>
      <c r="D49" s="222">
        <v>6.7204044722216603E-3</v>
      </c>
      <c r="J49" s="221"/>
      <c r="K49" s="62"/>
    </row>
    <row r="50" spans="1:11" x14ac:dyDescent="0.25">
      <c r="A50" t="s">
        <v>213</v>
      </c>
      <c r="B50">
        <v>1570</v>
      </c>
      <c r="C50" s="161">
        <v>1086205.8</v>
      </c>
      <c r="D50" s="222">
        <v>1.282466872416712E-2</v>
      </c>
      <c r="I50" s="220"/>
      <c r="J50" s="221"/>
      <c r="K50" s="62"/>
    </row>
    <row r="51" spans="1:11" x14ac:dyDescent="0.25">
      <c r="A51" t="s">
        <v>214</v>
      </c>
      <c r="B51">
        <v>253</v>
      </c>
      <c r="C51" s="161">
        <v>142718.65</v>
      </c>
      <c r="D51" s="222">
        <v>1.6850576631153632E-3</v>
      </c>
      <c r="J51" s="221"/>
      <c r="K51" s="62"/>
    </row>
    <row r="52" spans="1:11" x14ac:dyDescent="0.25">
      <c r="A52" t="s">
        <v>215</v>
      </c>
      <c r="B52">
        <v>451</v>
      </c>
      <c r="C52" s="161">
        <v>275399.52</v>
      </c>
      <c r="D52" s="222">
        <v>3.251600765522185E-3</v>
      </c>
      <c r="I52" s="220"/>
      <c r="J52" s="221"/>
      <c r="K52" s="62"/>
    </row>
    <row r="53" spans="1:11" x14ac:dyDescent="0.25">
      <c r="A53" t="s">
        <v>216</v>
      </c>
      <c r="B53">
        <v>67</v>
      </c>
      <c r="C53" s="161">
        <v>39437.18</v>
      </c>
      <c r="D53" s="222">
        <v>4.6562886049342494E-4</v>
      </c>
      <c r="J53" s="221"/>
      <c r="K53" s="62"/>
    </row>
    <row r="54" spans="1:11" x14ac:dyDescent="0.25">
      <c r="A54" t="s">
        <v>217</v>
      </c>
      <c r="B54">
        <v>2305</v>
      </c>
      <c r="C54" s="161">
        <v>1662204.4300000002</v>
      </c>
      <c r="D54" s="222">
        <v>1.9625398029170012E-2</v>
      </c>
      <c r="J54" s="221"/>
      <c r="K54" s="62"/>
    </row>
    <row r="55" spans="1:11" x14ac:dyDescent="0.25">
      <c r="A55" t="s">
        <v>218</v>
      </c>
      <c r="B55">
        <v>546</v>
      </c>
      <c r="C55" s="161">
        <v>499616.36</v>
      </c>
      <c r="D55" s="222">
        <v>5.8988953163150301E-3</v>
      </c>
      <c r="J55" s="221"/>
      <c r="K55" s="62"/>
    </row>
    <row r="56" spans="1:11" x14ac:dyDescent="0.25">
      <c r="A56" t="s">
        <v>219</v>
      </c>
      <c r="B56">
        <v>2954</v>
      </c>
      <c r="C56" s="161">
        <v>2130835.65</v>
      </c>
      <c r="D56" s="222">
        <v>2.5158456451710453E-2</v>
      </c>
      <c r="I56" s="220"/>
      <c r="J56" s="221"/>
      <c r="K56" s="62"/>
    </row>
    <row r="57" spans="1:11" x14ac:dyDescent="0.25">
      <c r="A57" t="s">
        <v>220</v>
      </c>
      <c r="B57">
        <v>158</v>
      </c>
      <c r="C57" s="161">
        <v>82285.290000000008</v>
      </c>
      <c r="D57" s="222">
        <v>9.7153005914903188E-4</v>
      </c>
      <c r="J57" s="221"/>
      <c r="K57" s="62"/>
    </row>
    <row r="58" spans="1:11" x14ac:dyDescent="0.25">
      <c r="A58" t="s">
        <v>221</v>
      </c>
      <c r="B58">
        <v>1094</v>
      </c>
      <c r="C58" s="161">
        <v>839562.84</v>
      </c>
      <c r="D58" s="222">
        <v>9.9125923431093096E-3</v>
      </c>
      <c r="I58" s="220"/>
      <c r="J58" s="221"/>
      <c r="K58" s="62"/>
    </row>
    <row r="59" spans="1:11" x14ac:dyDescent="0.25">
      <c r="A59" t="s">
        <v>222</v>
      </c>
      <c r="B59">
        <v>851</v>
      </c>
      <c r="C59" s="161">
        <v>530952.75</v>
      </c>
      <c r="D59" s="222">
        <v>6.2688793660791754E-3</v>
      </c>
      <c r="J59" s="221"/>
      <c r="K59" s="62"/>
    </row>
    <row r="60" spans="1:11" x14ac:dyDescent="0.25">
      <c r="A60" t="s">
        <v>223</v>
      </c>
      <c r="B60">
        <v>1030</v>
      </c>
      <c r="C60" s="161">
        <v>829841.46</v>
      </c>
      <c r="D60" s="222">
        <v>9.7978134696750634E-3</v>
      </c>
      <c r="I60" s="220"/>
      <c r="J60" s="221"/>
      <c r="K60" s="62"/>
    </row>
    <row r="61" spans="1:11" x14ac:dyDescent="0.25">
      <c r="A61" t="s">
        <v>224</v>
      </c>
      <c r="B61">
        <v>629</v>
      </c>
      <c r="C61" s="161">
        <v>556133.32999999996</v>
      </c>
      <c r="D61" s="222">
        <v>6.5661826918231433E-3</v>
      </c>
      <c r="I61" s="220"/>
      <c r="J61" s="221"/>
      <c r="K61" s="62"/>
    </row>
    <row r="62" spans="1:11" x14ac:dyDescent="0.25">
      <c r="A62" t="s">
        <v>225</v>
      </c>
      <c r="B62">
        <v>362</v>
      </c>
      <c r="C62" s="161">
        <v>273990.17</v>
      </c>
      <c r="D62" s="222">
        <v>3.2349607817673516E-3</v>
      </c>
      <c r="I62" s="220"/>
      <c r="J62" s="221"/>
      <c r="K62" s="62"/>
    </row>
    <row r="63" spans="1:11" x14ac:dyDescent="0.25">
      <c r="A63" t="s">
        <v>226</v>
      </c>
      <c r="B63">
        <v>313</v>
      </c>
      <c r="C63" s="161">
        <v>206048.74</v>
      </c>
      <c r="D63" s="222">
        <v>2.4327865230806558E-3</v>
      </c>
      <c r="J63" s="221"/>
      <c r="K63" s="62"/>
    </row>
    <row r="64" spans="1:11" x14ac:dyDescent="0.25">
      <c r="A64" t="s">
        <v>227</v>
      </c>
      <c r="B64">
        <v>665</v>
      </c>
      <c r="C64" s="161">
        <v>602625.64</v>
      </c>
      <c r="D64" s="222">
        <v>7.115110412491992E-3</v>
      </c>
      <c r="J64" s="221"/>
      <c r="K64" s="62"/>
    </row>
    <row r="65" spans="1:11" x14ac:dyDescent="0.25">
      <c r="A65" t="s">
        <v>228</v>
      </c>
      <c r="B65">
        <v>6940</v>
      </c>
      <c r="C65" s="161">
        <v>4034382.4</v>
      </c>
      <c r="D65" s="222">
        <v>4.7633347001655009E-2</v>
      </c>
      <c r="J65" s="221"/>
      <c r="K65" s="62"/>
    </row>
    <row r="66" spans="1:11" x14ac:dyDescent="0.25">
      <c r="A66" t="s">
        <v>229</v>
      </c>
      <c r="B66">
        <v>237</v>
      </c>
      <c r="C66" s="161">
        <v>159429.38</v>
      </c>
      <c r="D66" s="222">
        <v>1.8823587421456917E-3</v>
      </c>
      <c r="J66" s="221"/>
      <c r="K66" s="62"/>
    </row>
    <row r="67" spans="1:11" x14ac:dyDescent="0.25">
      <c r="A67" t="s">
        <v>230</v>
      </c>
      <c r="B67">
        <v>628</v>
      </c>
      <c r="C67" s="161">
        <v>360649.97000000003</v>
      </c>
      <c r="D67" s="222">
        <v>4.2581400234014679E-3</v>
      </c>
      <c r="I67" s="220"/>
      <c r="J67" s="221"/>
      <c r="K67" s="62"/>
    </row>
    <row r="68" spans="1:11" x14ac:dyDescent="0.25">
      <c r="A68" t="s">
        <v>231</v>
      </c>
      <c r="B68">
        <v>955</v>
      </c>
      <c r="C68" s="161">
        <v>671879.09</v>
      </c>
      <c r="D68" s="222">
        <v>7.932775494243231E-3</v>
      </c>
      <c r="J68" s="221"/>
      <c r="K68" s="62"/>
    </row>
    <row r="69" spans="1:11" x14ac:dyDescent="0.25">
      <c r="A69" t="s">
        <v>232</v>
      </c>
      <c r="B69">
        <v>1316</v>
      </c>
      <c r="C69" s="161">
        <v>1024305.63</v>
      </c>
      <c r="D69" s="222">
        <v>1.2093822714856888E-2</v>
      </c>
      <c r="J69" s="221"/>
      <c r="K69" s="62"/>
    </row>
    <row r="70" spans="1:11" x14ac:dyDescent="0.25">
      <c r="A70" t="s">
        <v>233</v>
      </c>
      <c r="B70">
        <v>1879</v>
      </c>
      <c r="C70" s="161">
        <v>1584385.46</v>
      </c>
      <c r="D70" s="222">
        <v>1.8706601139385496E-2</v>
      </c>
      <c r="I70" s="220"/>
      <c r="J70" s="221"/>
      <c r="K70" s="62"/>
    </row>
    <row r="71" spans="1:11" x14ac:dyDescent="0.25">
      <c r="A71" t="s">
        <v>234</v>
      </c>
      <c r="B71">
        <v>185</v>
      </c>
      <c r="C71" s="161">
        <v>91198.66</v>
      </c>
      <c r="D71" s="222">
        <v>1.0767688798825701E-3</v>
      </c>
      <c r="I71" s="220"/>
      <c r="J71" s="221"/>
      <c r="K71" s="62"/>
    </row>
    <row r="72" spans="1:11" x14ac:dyDescent="0.25">
      <c r="A72" t="s">
        <v>235</v>
      </c>
      <c r="B72">
        <v>1624</v>
      </c>
      <c r="C72" s="161">
        <v>1124689.4099999999</v>
      </c>
      <c r="D72" s="222">
        <v>1.3279038926904062E-2</v>
      </c>
      <c r="I72" s="220"/>
      <c r="J72" s="221"/>
      <c r="K72" s="62"/>
    </row>
    <row r="73" spans="1:11" x14ac:dyDescent="0.25">
      <c r="A73" t="s">
        <v>236</v>
      </c>
      <c r="B73">
        <v>1396</v>
      </c>
      <c r="C73" s="161">
        <v>1123366.8999999999</v>
      </c>
      <c r="D73" s="222">
        <v>1.3263424249985197E-2</v>
      </c>
      <c r="J73" s="221"/>
      <c r="K73" s="62"/>
    </row>
    <row r="74" spans="1:11" x14ac:dyDescent="0.25">
      <c r="A74" t="s">
        <v>237</v>
      </c>
      <c r="B74">
        <v>171</v>
      </c>
      <c r="C74" s="161">
        <v>148687.51</v>
      </c>
      <c r="D74" s="222">
        <v>1.7555310965668622E-3</v>
      </c>
      <c r="I74" s="220"/>
      <c r="J74" s="221"/>
      <c r="K74" s="62"/>
    </row>
    <row r="75" spans="1:11" x14ac:dyDescent="0.25">
      <c r="A75" t="s">
        <v>238</v>
      </c>
      <c r="B75">
        <v>484</v>
      </c>
      <c r="C75" s="161">
        <v>321854.32</v>
      </c>
      <c r="D75" s="222">
        <v>3.8000856112553219E-3</v>
      </c>
      <c r="I75" s="220"/>
      <c r="J75" s="221"/>
      <c r="K75" s="62"/>
    </row>
    <row r="76" spans="1:11" x14ac:dyDescent="0.25">
      <c r="A76" t="s">
        <v>239</v>
      </c>
      <c r="B76">
        <v>717</v>
      </c>
      <c r="C76" s="161">
        <v>516542</v>
      </c>
      <c r="D76" s="222">
        <v>6.09873380543423E-3</v>
      </c>
      <c r="J76" s="221"/>
      <c r="K76" s="62"/>
    </row>
    <row r="77" spans="1:11" x14ac:dyDescent="0.25">
      <c r="A77" t="s">
        <v>240</v>
      </c>
      <c r="B77">
        <v>166</v>
      </c>
      <c r="C77" s="161">
        <v>126375.34</v>
      </c>
      <c r="D77" s="222">
        <v>1.4920946568357358E-3</v>
      </c>
      <c r="J77" s="221"/>
      <c r="K77" s="62"/>
    </row>
    <row r="78" spans="1:11" x14ac:dyDescent="0.25">
      <c r="A78" t="s">
        <v>241</v>
      </c>
      <c r="B78">
        <v>540</v>
      </c>
      <c r="C78" s="161">
        <v>438129.28</v>
      </c>
      <c r="D78" s="222">
        <v>5.1729265985855158E-3</v>
      </c>
      <c r="J78" s="221"/>
      <c r="K78" s="62"/>
    </row>
    <row r="79" spans="1:11" x14ac:dyDescent="0.25">
      <c r="A79" t="s">
        <v>242</v>
      </c>
      <c r="B79">
        <v>2038</v>
      </c>
      <c r="C79" s="161">
        <v>1055748.01</v>
      </c>
      <c r="D79" s="222">
        <v>1.2465058172630522E-2</v>
      </c>
      <c r="J79" s="221"/>
      <c r="K79" s="62"/>
    </row>
    <row r="80" spans="1:11" x14ac:dyDescent="0.25">
      <c r="A80" t="s">
        <v>243</v>
      </c>
      <c r="B80">
        <v>265</v>
      </c>
      <c r="C80" s="161">
        <v>248280.94</v>
      </c>
      <c r="D80" s="222">
        <v>2.9314157648806637E-3</v>
      </c>
      <c r="J80" s="221"/>
      <c r="K80" s="62"/>
    </row>
    <row r="81" spans="1:11" x14ac:dyDescent="0.25">
      <c r="A81" t="s">
        <v>244</v>
      </c>
      <c r="B81">
        <v>2212</v>
      </c>
      <c r="C81" s="161">
        <v>1569038.8599999999</v>
      </c>
      <c r="D81" s="222">
        <v>1.8525406138362389E-2</v>
      </c>
      <c r="I81" s="220"/>
      <c r="J81" s="221"/>
      <c r="K81" s="62"/>
    </row>
    <row r="82" spans="1:11" x14ac:dyDescent="0.25">
      <c r="A82" t="s">
        <v>245</v>
      </c>
      <c r="B82">
        <v>655</v>
      </c>
      <c r="C82" s="161">
        <v>502210.43</v>
      </c>
      <c r="D82" s="222">
        <v>5.9295231111558423E-3</v>
      </c>
      <c r="J82" s="221"/>
      <c r="K82" s="62"/>
    </row>
    <row r="83" spans="1:11" x14ac:dyDescent="0.25">
      <c r="A83" t="s">
        <v>246</v>
      </c>
      <c r="B83">
        <v>2179</v>
      </c>
      <c r="C83" s="161">
        <v>1430671.48</v>
      </c>
      <c r="D83" s="222">
        <v>1.6891723266542938E-2</v>
      </c>
      <c r="I83" s="220"/>
      <c r="J83" s="221"/>
      <c r="K83" s="62"/>
    </row>
    <row r="84" spans="1:11" x14ac:dyDescent="0.25">
      <c r="A84" t="s">
        <v>247</v>
      </c>
      <c r="B84">
        <v>1204</v>
      </c>
      <c r="C84" s="161">
        <v>656905.20000000007</v>
      </c>
      <c r="D84" s="222">
        <v>7.7559810242062294E-3</v>
      </c>
      <c r="J84" s="221"/>
      <c r="K84" s="62"/>
    </row>
    <row r="85" spans="1:11" x14ac:dyDescent="0.25">
      <c r="A85" t="s">
        <v>248</v>
      </c>
      <c r="B85">
        <v>1775</v>
      </c>
      <c r="C85" s="161">
        <v>1492803.1400000001</v>
      </c>
      <c r="D85" s="222">
        <v>1.7625302443511598E-2</v>
      </c>
      <c r="I85" s="220"/>
      <c r="J85" s="221"/>
      <c r="K85" s="62"/>
    </row>
    <row r="86" spans="1:11" x14ac:dyDescent="0.25">
      <c r="A86" t="s">
        <v>249</v>
      </c>
      <c r="B86">
        <v>916</v>
      </c>
      <c r="C86" s="161">
        <v>620035.63</v>
      </c>
      <c r="D86" s="222">
        <v>7.3206675493081106E-3</v>
      </c>
      <c r="I86" s="220"/>
      <c r="J86" s="221"/>
      <c r="K86" s="62"/>
    </row>
    <row r="87" spans="1:11" x14ac:dyDescent="0.25">
      <c r="A87" t="s">
        <v>250</v>
      </c>
      <c r="B87">
        <v>1167</v>
      </c>
      <c r="C87" s="161">
        <v>703654.1</v>
      </c>
      <c r="D87" s="222">
        <v>8.3079382644632924E-3</v>
      </c>
      <c r="I87" s="220"/>
      <c r="J87" s="221"/>
      <c r="K87" s="62"/>
    </row>
    <row r="88" spans="1:11" x14ac:dyDescent="0.25">
      <c r="A88" t="s">
        <v>251</v>
      </c>
      <c r="B88">
        <v>458</v>
      </c>
      <c r="C88" s="161">
        <v>233712.92</v>
      </c>
      <c r="D88" s="222">
        <v>2.7594133409688773E-3</v>
      </c>
      <c r="I88" s="220"/>
      <c r="J88" s="221"/>
      <c r="K88" s="62"/>
    </row>
    <row r="89" spans="1:11" x14ac:dyDescent="0.25">
      <c r="A89" t="s">
        <v>252</v>
      </c>
      <c r="B89">
        <v>886</v>
      </c>
      <c r="C89" s="161">
        <v>688074.33</v>
      </c>
      <c r="D89" s="222">
        <v>8.1239902602741072E-3</v>
      </c>
      <c r="I89" s="220"/>
      <c r="J89" s="221"/>
      <c r="K89" s="62"/>
    </row>
    <row r="90" spans="1:11" x14ac:dyDescent="0.25">
      <c r="A90" t="s">
        <v>253</v>
      </c>
      <c r="B90">
        <v>605</v>
      </c>
      <c r="C90" s="161">
        <v>465567.55</v>
      </c>
      <c r="D90" s="222">
        <v>5.4968861310371493E-3</v>
      </c>
      <c r="J90" s="221"/>
      <c r="K90" s="62"/>
    </row>
    <row r="91" spans="1:11" x14ac:dyDescent="0.25">
      <c r="A91" t="s">
        <v>254</v>
      </c>
      <c r="B91">
        <v>1208</v>
      </c>
      <c r="C91" s="161">
        <v>800253.99</v>
      </c>
      <c r="D91" s="222">
        <v>9.4484786556497356E-3</v>
      </c>
      <c r="I91" s="220"/>
      <c r="J91" s="221"/>
      <c r="K91" s="62"/>
    </row>
    <row r="92" spans="1:11" x14ac:dyDescent="0.25">
      <c r="A92" t="s">
        <v>255</v>
      </c>
      <c r="B92">
        <v>311</v>
      </c>
      <c r="C92" s="161">
        <v>324254.90000000002</v>
      </c>
      <c r="D92" s="222">
        <v>3.8284288987298146E-3</v>
      </c>
      <c r="J92" s="221"/>
      <c r="K92" s="62"/>
    </row>
    <row r="93" spans="1:11" x14ac:dyDescent="0.25">
      <c r="A93" t="s">
        <v>256</v>
      </c>
      <c r="B93">
        <v>391</v>
      </c>
      <c r="C93" s="161">
        <v>222217.95</v>
      </c>
      <c r="D93" s="222">
        <v>2.6236939568114372E-3</v>
      </c>
      <c r="I93" s="220"/>
      <c r="J93" s="221"/>
      <c r="K93" s="62"/>
    </row>
    <row r="94" spans="1:11" x14ac:dyDescent="0.25">
      <c r="A94" t="s">
        <v>257</v>
      </c>
      <c r="B94">
        <v>77</v>
      </c>
      <c r="C94" s="161">
        <v>35720.99</v>
      </c>
      <c r="D94" s="222">
        <v>4.2175236336363368E-4</v>
      </c>
      <c r="J94" s="221"/>
      <c r="K94" s="62"/>
    </row>
    <row r="95" spans="1:11" x14ac:dyDescent="0.25">
      <c r="A95" t="s">
        <v>258</v>
      </c>
      <c r="B95">
        <v>2989</v>
      </c>
      <c r="C95" s="161">
        <v>2331020.25</v>
      </c>
      <c r="D95" s="222">
        <v>2.7522005954649865E-2</v>
      </c>
      <c r="J95" s="221"/>
      <c r="K95" s="62"/>
    </row>
    <row r="96" spans="1:11" x14ac:dyDescent="0.25">
      <c r="A96" t="s">
        <v>259</v>
      </c>
      <c r="B96">
        <v>695</v>
      </c>
      <c r="C96" s="161">
        <v>384919.31</v>
      </c>
      <c r="D96" s="222">
        <v>4.5446844753406655E-3</v>
      </c>
      <c r="J96" s="221"/>
      <c r="K96" s="62"/>
    </row>
    <row r="97" spans="1:11" x14ac:dyDescent="0.25">
      <c r="A97" t="s">
        <v>260</v>
      </c>
      <c r="B97">
        <v>9325</v>
      </c>
      <c r="C97" s="161">
        <v>6567096.4199999999</v>
      </c>
      <c r="D97" s="222">
        <v>7.753672100274539E-2</v>
      </c>
      <c r="I97" s="220"/>
      <c r="J97" s="221"/>
      <c r="K97" s="62"/>
    </row>
    <row r="98" spans="1:11" x14ac:dyDescent="0.25">
      <c r="A98" t="s">
        <v>261</v>
      </c>
      <c r="B98">
        <v>261</v>
      </c>
      <c r="C98" s="161">
        <v>212263.91</v>
      </c>
      <c r="D98" s="222">
        <v>2.506168101704506E-3</v>
      </c>
      <c r="J98" s="221"/>
      <c r="K98" s="62"/>
    </row>
    <row r="99" spans="1:11" x14ac:dyDescent="0.25">
      <c r="A99" t="s">
        <v>262</v>
      </c>
      <c r="B99">
        <v>167</v>
      </c>
      <c r="C99" s="161">
        <v>77082.540000000008</v>
      </c>
      <c r="D99" s="222">
        <v>9.1010197139194157E-4</v>
      </c>
      <c r="I99" s="220"/>
      <c r="J99" s="221"/>
      <c r="K99" s="62"/>
    </row>
    <row r="100" spans="1:11" x14ac:dyDescent="0.25">
      <c r="A100" t="s">
        <v>263</v>
      </c>
      <c r="B100">
        <v>493</v>
      </c>
      <c r="C100" s="161">
        <v>328078.09000000003</v>
      </c>
      <c r="D100" s="222">
        <v>3.8735687287873859E-3</v>
      </c>
      <c r="J100" s="221"/>
      <c r="K100" s="62"/>
    </row>
    <row r="101" spans="1:11" x14ac:dyDescent="0.25">
      <c r="A101" t="s">
        <v>264</v>
      </c>
      <c r="B101">
        <v>1449</v>
      </c>
      <c r="C101" s="161">
        <v>951452.20000000007</v>
      </c>
      <c r="D101" s="222">
        <v>1.1233653209990225E-2</v>
      </c>
      <c r="J101" s="221"/>
      <c r="K101" s="62"/>
    </row>
    <row r="102" spans="1:11" x14ac:dyDescent="0.25">
      <c r="A102" t="s">
        <v>265</v>
      </c>
      <c r="B102">
        <v>1264</v>
      </c>
      <c r="C102" s="161">
        <v>942885.13</v>
      </c>
      <c r="D102" s="222">
        <v>1.1132503101339772E-2</v>
      </c>
      <c r="J102" s="221"/>
      <c r="K102" s="62"/>
    </row>
    <row r="103" spans="1:11" x14ac:dyDescent="0.25">
      <c r="A103" t="s">
        <v>266</v>
      </c>
      <c r="B103">
        <v>1314</v>
      </c>
      <c r="C103" s="161">
        <v>717085.96</v>
      </c>
      <c r="D103" s="222">
        <v>8.4665262179150144E-3</v>
      </c>
      <c r="I103" s="220"/>
      <c r="J103" s="221"/>
      <c r="K103" s="62"/>
    </row>
    <row r="104" spans="1:11" x14ac:dyDescent="0.25">
      <c r="A104" t="s">
        <v>267</v>
      </c>
      <c r="B104">
        <v>506</v>
      </c>
      <c r="C104" s="161">
        <v>362233.06</v>
      </c>
      <c r="D104" s="222">
        <v>4.276831329239221E-3</v>
      </c>
      <c r="I104" s="220"/>
      <c r="J104" s="221"/>
      <c r="K104" s="62"/>
    </row>
    <row r="105" spans="1:11" x14ac:dyDescent="0.25">
      <c r="A105" t="s">
        <v>268</v>
      </c>
      <c r="B105">
        <v>277</v>
      </c>
      <c r="C105" s="161">
        <v>204229.09</v>
      </c>
      <c r="D105" s="222">
        <v>2.4113021888560269E-3</v>
      </c>
      <c r="I105" s="220"/>
      <c r="J105" s="221"/>
      <c r="K105" s="62"/>
    </row>
    <row r="106" spans="1:11" x14ac:dyDescent="0.25">
      <c r="A106" t="s">
        <v>102</v>
      </c>
      <c r="B106">
        <v>117919</v>
      </c>
      <c r="C106" s="161">
        <v>84696597.109999985</v>
      </c>
      <c r="D106" s="222">
        <v>1</v>
      </c>
      <c r="J106" s="221"/>
      <c r="K106" s="62"/>
    </row>
    <row r="107" spans="1:11" x14ac:dyDescent="0.25">
      <c r="J107" s="221"/>
      <c r="K107" s="62"/>
    </row>
    <row r="108" spans="1:11" x14ac:dyDescent="0.25">
      <c r="I108" s="220"/>
      <c r="J108" s="220"/>
      <c r="K108" s="6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2013 County Allocation Estimate</vt:lpstr>
      <vt:lpstr>How Allocations Were Revised</vt:lpstr>
      <vt:lpstr>Allocation to Cnties</vt:lpstr>
      <vt:lpstr>Sheet1</vt:lpstr>
      <vt:lpstr>Allocation 2017 Estimate</vt:lpstr>
      <vt:lpstr>County Percentages</vt:lpstr>
      <vt:lpstr>Revised County Percentages</vt:lpstr>
      <vt:lpstr>'2013 County Allocation Estimate'!Print_Area</vt:lpstr>
      <vt:lpstr>'Allocation to Cnties'!Print_Area</vt:lpstr>
      <vt:lpstr>Sheet1!Print_Area</vt:lpstr>
      <vt:lpstr>'2013 County Allocation Estimate'!Print_Titles</vt:lpstr>
      <vt:lpstr>'Allocation to Cnties'!Print_Titles</vt:lpstr>
      <vt:lpstr>Sheet1!Print_Titles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Deannacarter</dc:creator>
  <cp:lastModifiedBy>Barry Brown</cp:lastModifiedBy>
  <cp:lastPrinted>2012-09-22T16:43:15Z</cp:lastPrinted>
  <dcterms:created xsi:type="dcterms:W3CDTF">2007-08-07T15:27:20Z</dcterms:created>
  <dcterms:modified xsi:type="dcterms:W3CDTF">2016-02-19T18:34:25Z</dcterms:modified>
</cp:coreProperties>
</file>