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JMA Smith Family\Desktop\"/>
    </mc:Choice>
  </mc:AlternateContent>
  <xr:revisionPtr revIDLastSave="0" documentId="13_ncr:1_{DE886A6F-18D1-4001-848E-8BF177E23D4F}" xr6:coauthVersionLast="31" xr6:coauthVersionMax="31" xr10:uidLastSave="{00000000-0000-0000-0000-000000000000}"/>
  <bookViews>
    <workbookView xWindow="0" yWindow="0" windowWidth="24000" windowHeight="9525" firstSheet="1" activeTab="7" xr2:uid="{00000000-000D-0000-FFFF-FFFF00000000}"/>
  </bookViews>
  <sheets>
    <sheet name="Alleghany" sheetId="24" r:id="rId1"/>
    <sheet name="Anson" sheetId="26" r:id="rId2"/>
    <sheet name="Ashe" sheetId="25" r:id="rId3"/>
    <sheet name="Buncombe" sheetId="27" r:id="rId4"/>
    <sheet name="Carteret" sheetId="28" r:id="rId5"/>
    <sheet name="Craven" sheetId="29" r:id="rId6"/>
    <sheet name="Cumberland" sheetId="30" r:id="rId7"/>
    <sheet name="Durham-" sheetId="13" r:id="rId8"/>
    <sheet name="Edgecombe" sheetId="31" r:id="rId9"/>
    <sheet name="Hoke-" sheetId="15" r:id="rId10"/>
    <sheet name="Mecklenburg-" sheetId="6" r:id="rId11"/>
    <sheet name="Nash" sheetId="32" r:id="rId12"/>
    <sheet name="Pamlico" sheetId="33" r:id="rId13"/>
    <sheet name="Pitt-" sheetId="21" r:id="rId14"/>
    <sheet name="Richmond" sheetId="20" r:id="rId15"/>
    <sheet name="Scotland-" sheetId="19" r:id="rId16"/>
    <sheet name="Wake-" sheetId="18" r:id="rId17"/>
    <sheet name="Wilkes" sheetId="34" r:id="rId18"/>
    <sheet name="Wilson-" sheetId="16" r:id="rId19"/>
    <sheet name="Yadkin" sheetId="35" r:id="rId20"/>
  </sheets>
  <definedNames>
    <definedName name="_xlnm.Print_Area" localSheetId="0">Alleghany!$A$1:$G$52</definedName>
    <definedName name="_xlnm.Print_Area" localSheetId="1">Anson!$A$1:$G$52</definedName>
    <definedName name="_xlnm.Print_Area" localSheetId="2">Ashe!$A$1:$G$52</definedName>
    <definedName name="_xlnm.Print_Area" localSheetId="3">Buncombe!$A$1:$G$52</definedName>
    <definedName name="_xlnm.Print_Area" localSheetId="4">Carteret!$A$1:$G$52</definedName>
    <definedName name="_xlnm.Print_Area" localSheetId="5">Craven!$A$1:$G$52</definedName>
    <definedName name="_xlnm.Print_Area" localSheetId="6">Cumberland!$A$1:$G$52</definedName>
    <definedName name="_xlnm.Print_Area" localSheetId="7">'Durham-'!$A$1:$G$52</definedName>
    <definedName name="_xlnm.Print_Area" localSheetId="8">Edgecombe!$A$1:$G$52</definedName>
    <definedName name="_xlnm.Print_Area" localSheetId="9">'Hoke-'!$A$1:$G$52</definedName>
    <definedName name="_xlnm.Print_Area" localSheetId="10">'Mecklenburg-'!$A$1:$G$52</definedName>
    <definedName name="_xlnm.Print_Area" localSheetId="11">Nash!$A$1:$G$52</definedName>
    <definedName name="_xlnm.Print_Area" localSheetId="12">Pamlico!$A$1:$G$52</definedName>
    <definedName name="_xlnm.Print_Area" localSheetId="13">'Pitt-'!$A$1:$G$52</definedName>
    <definedName name="_xlnm.Print_Area" localSheetId="14">Richmond!$A$1:$G$52</definedName>
    <definedName name="_xlnm.Print_Area" localSheetId="15">'Scotland-'!$A$1:$G$52</definedName>
    <definedName name="_xlnm.Print_Area" localSheetId="16">'Wake-'!$A$1:$G$52</definedName>
    <definedName name="_xlnm.Print_Area" localSheetId="17">Wilkes!$A$1:$G$52</definedName>
    <definedName name="_xlnm.Print_Area" localSheetId="18">'Wilson-'!$A$1:$G$52</definedName>
    <definedName name="_xlnm.Print_Area" localSheetId="19">Yadkin!$A$1:$G$52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8" l="1"/>
  <c r="F42" i="6"/>
  <c r="F41" i="6"/>
  <c r="F40" i="6"/>
  <c r="F39" i="6"/>
  <c r="F38" i="6"/>
  <c r="F36" i="6"/>
  <c r="F35" i="6"/>
  <c r="E6" i="35" l="1"/>
  <c r="E7" i="35"/>
  <c r="E8" i="35"/>
  <c r="E9" i="35"/>
  <c r="E10" i="35"/>
  <c r="D12" i="35"/>
  <c r="E12" i="35" s="1"/>
  <c r="E13" i="35"/>
  <c r="D14" i="35"/>
  <c r="E14" i="35" s="1"/>
  <c r="D16" i="35"/>
  <c r="E16" i="35" s="1"/>
  <c r="E6" i="34"/>
  <c r="E7" i="34"/>
  <c r="E8" i="34"/>
  <c r="E9" i="34"/>
  <c r="E10" i="34"/>
  <c r="D12" i="34"/>
  <c r="E12" i="34" s="1"/>
  <c r="D14" i="34"/>
  <c r="E15" i="34" s="1"/>
  <c r="E14" i="34"/>
  <c r="D16" i="34"/>
  <c r="E16" i="34" s="1"/>
  <c r="E6" i="33"/>
  <c r="E7" i="33"/>
  <c r="E8" i="33"/>
  <c r="E9" i="33"/>
  <c r="E10" i="33"/>
  <c r="D12" i="33"/>
  <c r="E12" i="33" s="1"/>
  <c r="D16" i="33"/>
  <c r="E17" i="33" s="1"/>
  <c r="E16" i="33"/>
  <c r="E6" i="32"/>
  <c r="E7" i="32"/>
  <c r="E8" i="32"/>
  <c r="E9" i="32"/>
  <c r="E10" i="32"/>
  <c r="D12" i="32"/>
  <c r="E12" i="32" s="1"/>
  <c r="E13" i="32"/>
  <c r="D14" i="32"/>
  <c r="E14" i="32" s="1"/>
  <c r="D16" i="32"/>
  <c r="E16" i="32" s="1"/>
  <c r="E6" i="31"/>
  <c r="E7" i="31"/>
  <c r="E8" i="31"/>
  <c r="E9" i="31"/>
  <c r="E10" i="31"/>
  <c r="D12" i="31"/>
  <c r="E12" i="31" s="1"/>
  <c r="D14" i="31"/>
  <c r="E15" i="31" s="1"/>
  <c r="E14" i="31"/>
  <c r="D16" i="31"/>
  <c r="E16" i="31" s="1"/>
  <c r="E6" i="30"/>
  <c r="E7" i="30"/>
  <c r="E8" i="30"/>
  <c r="E9" i="30"/>
  <c r="E10" i="30"/>
  <c r="D12" i="30"/>
  <c r="E12" i="30" s="1"/>
  <c r="D14" i="30"/>
  <c r="E15" i="30" s="1"/>
  <c r="E14" i="30"/>
  <c r="E6" i="29"/>
  <c r="E7" i="29"/>
  <c r="E8" i="29"/>
  <c r="E9" i="29"/>
  <c r="E10" i="29"/>
  <c r="D12" i="29"/>
  <c r="E12" i="29" s="1"/>
  <c r="E13" i="29"/>
  <c r="D14" i="29"/>
  <c r="E14" i="29" s="1"/>
  <c r="E15" i="29"/>
  <c r="E6" i="28"/>
  <c r="E7" i="28"/>
  <c r="E8" i="28"/>
  <c r="E9" i="28"/>
  <c r="E10" i="28"/>
  <c r="D12" i="28"/>
  <c r="E12" i="28" s="1"/>
  <c r="E13" i="28"/>
  <c r="D14" i="28"/>
  <c r="E14" i="28" s="1"/>
  <c r="D16" i="28"/>
  <c r="E16" i="28" s="1"/>
  <c r="E6" i="27"/>
  <c r="E7" i="27"/>
  <c r="E8" i="27"/>
  <c r="E9" i="27"/>
  <c r="E10" i="27"/>
  <c r="D12" i="27"/>
  <c r="E12" i="27" s="1"/>
  <c r="D14" i="27"/>
  <c r="E14" i="27"/>
  <c r="E15" i="27"/>
  <c r="D16" i="27"/>
  <c r="E16" i="27" s="1"/>
  <c r="E6" i="26"/>
  <c r="E7" i="26"/>
  <c r="E8" i="26"/>
  <c r="E9" i="26"/>
  <c r="E10" i="26"/>
  <c r="E13" i="26"/>
  <c r="E15" i="26"/>
  <c r="D16" i="26"/>
  <c r="E16" i="26" s="1"/>
  <c r="E6" i="25"/>
  <c r="E7" i="25"/>
  <c r="E8" i="25"/>
  <c r="E9" i="25"/>
  <c r="E10" i="25"/>
  <c r="E12" i="25"/>
  <c r="E13" i="25"/>
  <c r="E14" i="25"/>
  <c r="E15" i="25"/>
  <c r="D16" i="25"/>
  <c r="E16" i="25"/>
  <c r="E17" i="25"/>
  <c r="E6" i="24"/>
  <c r="E7" i="24"/>
  <c r="E8" i="24"/>
  <c r="E9" i="24"/>
  <c r="E10" i="24"/>
  <c r="E13" i="24"/>
  <c r="E15" i="24"/>
  <c r="D16" i="24"/>
  <c r="E16" i="24" s="1"/>
  <c r="E17" i="24" l="1"/>
  <c r="E13" i="30"/>
  <c r="E13" i="31"/>
  <c r="E13" i="33"/>
  <c r="E17" i="34"/>
  <c r="E15" i="35"/>
  <c r="E13" i="27"/>
  <c r="E15" i="28"/>
  <c r="E15" i="32"/>
  <c r="E17" i="35"/>
  <c r="E13" i="34"/>
  <c r="E17" i="32"/>
  <c r="E17" i="31"/>
  <c r="E17" i="28"/>
  <c r="E17" i="27"/>
  <c r="E17" i="26"/>
  <c r="F52" i="6" l="1"/>
  <c r="F51" i="6"/>
  <c r="F49" i="6"/>
  <c r="F47" i="6"/>
  <c r="F46" i="6"/>
  <c r="F45" i="6"/>
  <c r="F44" i="6"/>
  <c r="F32" i="6"/>
  <c r="F31" i="6" l="1"/>
  <c r="F29" i="6"/>
  <c r="F52" i="18"/>
  <c r="F51" i="18"/>
  <c r="F49" i="18"/>
  <c r="F47" i="18"/>
  <c r="F46" i="18"/>
  <c r="F45" i="18"/>
  <c r="F44" i="18"/>
  <c r="F42" i="18"/>
  <c r="F41" i="18"/>
  <c r="F40" i="18"/>
  <c r="F39" i="18"/>
  <c r="F36" i="18"/>
  <c r="F35" i="18"/>
  <c r="F34" i="18"/>
  <c r="F32" i="18"/>
  <c r="F31" i="18"/>
  <c r="F29" i="18"/>
  <c r="F31" i="15"/>
  <c r="F29" i="15"/>
  <c r="F46" i="13"/>
  <c r="F47" i="13"/>
  <c r="F45" i="13"/>
  <c r="F44" i="13"/>
  <c r="F42" i="13"/>
  <c r="F41" i="13"/>
  <c r="F40" i="13"/>
  <c r="F39" i="13"/>
  <c r="F35" i="13"/>
  <c r="F36" i="13"/>
  <c r="F34" i="13"/>
  <c r="F32" i="13"/>
  <c r="F29" i="13"/>
  <c r="E6" i="21" l="1"/>
  <c r="D16" i="21" l="1"/>
  <c r="E16" i="21" s="1"/>
  <c r="D16" i="16"/>
  <c r="E17" i="16" s="1"/>
  <c r="D16" i="19"/>
  <c r="E17" i="19" s="1"/>
  <c r="D16" i="13"/>
  <c r="E17" i="13" s="1"/>
  <c r="D16" i="15"/>
  <c r="E17" i="15" s="1"/>
  <c r="D16" i="6"/>
  <c r="E17" i="6" s="1"/>
  <c r="D16" i="20"/>
  <c r="E17" i="20" s="1"/>
  <c r="E16" i="6"/>
  <c r="E16" i="19"/>
  <c r="E17" i="18"/>
  <c r="D16" i="18"/>
  <c r="E16" i="18" s="1"/>
  <c r="D14" i="16"/>
  <c r="E15" i="16" s="1"/>
  <c r="D12" i="16"/>
  <c r="E13" i="16" s="1"/>
  <c r="D14" i="18"/>
  <c r="E15" i="18" s="1"/>
  <c r="D12" i="18"/>
  <c r="E12" i="18" s="1"/>
  <c r="D14" i="19"/>
  <c r="E15" i="19" s="1"/>
  <c r="D12" i="19"/>
  <c r="E13" i="19" s="1"/>
  <c r="D14" i="20"/>
  <c r="E15" i="20" s="1"/>
  <c r="D12" i="20"/>
  <c r="E12" i="20" s="1"/>
  <c r="D14" i="21"/>
  <c r="E14" i="21" s="1"/>
  <c r="D12" i="21"/>
  <c r="E13" i="21" s="1"/>
  <c r="D14" i="6"/>
  <c r="E14" i="6" s="1"/>
  <c r="D12" i="6"/>
  <c r="D14" i="15"/>
  <c r="E14" i="15" s="1"/>
  <c r="D12" i="15"/>
  <c r="E13" i="15" s="1"/>
  <c r="D14" i="13"/>
  <c r="E15" i="13" s="1"/>
  <c r="D12" i="13"/>
  <c r="E13" i="13" s="1"/>
  <c r="E15" i="21"/>
  <c r="E13" i="18"/>
  <c r="E13" i="6"/>
  <c r="E12" i="6"/>
  <c r="E15" i="15"/>
  <c r="E12" i="13"/>
  <c r="E14" i="16" l="1"/>
  <c r="E16" i="20"/>
  <c r="E17" i="21"/>
  <c r="E16" i="16"/>
  <c r="E16" i="13"/>
  <c r="E16" i="15"/>
  <c r="E12" i="16"/>
  <c r="E14" i="18"/>
  <c r="E14" i="19"/>
  <c r="E12" i="19"/>
  <c r="E14" i="20"/>
  <c r="E13" i="20"/>
  <c r="E12" i="21"/>
  <c r="E15" i="6"/>
  <c r="E12" i="15"/>
  <c r="E14" i="13"/>
  <c r="E10" i="13"/>
  <c r="E10" i="15"/>
  <c r="E10" i="6"/>
  <c r="E10" i="21"/>
  <c r="E10" i="20"/>
  <c r="E10" i="19"/>
  <c r="E10" i="18"/>
  <c r="E10" i="16"/>
  <c r="E9" i="13"/>
  <c r="E9" i="15"/>
  <c r="E9" i="6"/>
  <c r="E9" i="21"/>
  <c r="E9" i="20"/>
  <c r="E9" i="19"/>
  <c r="E9" i="18"/>
  <c r="E9" i="16"/>
  <c r="E8" i="13"/>
  <c r="E8" i="15"/>
  <c r="E8" i="6"/>
  <c r="E8" i="21"/>
  <c r="E8" i="20"/>
  <c r="E8" i="19"/>
  <c r="E8" i="18"/>
  <c r="E8" i="16"/>
  <c r="E7" i="16"/>
  <c r="E7" i="18" l="1"/>
  <c r="E7" i="19"/>
  <c r="E7" i="20"/>
  <c r="E7" i="21"/>
  <c r="E7" i="6"/>
  <c r="E7" i="15"/>
  <c r="E7" i="13"/>
  <c r="E6" i="16"/>
  <c r="E6" i="18"/>
  <c r="E6" i="20" l="1"/>
  <c r="E6" i="19"/>
  <c r="E6" i="15" l="1"/>
  <c r="E6" i="13"/>
  <c r="E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0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0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0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0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0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0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0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0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0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0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0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0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0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0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0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0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0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0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0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0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0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0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0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0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0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0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0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0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0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0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0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0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9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9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9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9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9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9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9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9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9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9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9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9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9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9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9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9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9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9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9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9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9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9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9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9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9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9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9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9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9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9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9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9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A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A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A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A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A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A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A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A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A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A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A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A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A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A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A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A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A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A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A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A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A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A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A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A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A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A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A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A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A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A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A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A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B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B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B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B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B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B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B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B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B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B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B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B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B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B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B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B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B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B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B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B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B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B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B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B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B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B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B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B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B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B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B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B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C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C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C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C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C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C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C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C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C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C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C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C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C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C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C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C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C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C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C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C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C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C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C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C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C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C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C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C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C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C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C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C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D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D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D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D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D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D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D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00000000-0006-0000-0D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D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D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D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D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D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D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D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D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D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D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D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D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D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D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D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D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D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D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D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D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D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D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D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D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E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E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E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E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E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E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E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E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E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E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E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E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E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E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E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E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E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E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E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E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E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E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E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E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E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E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E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E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E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E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E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E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F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F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F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F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F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F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F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F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F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F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F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F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F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F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F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F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F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F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F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F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F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F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F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F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F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F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F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F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F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F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F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F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0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0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0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0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0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0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0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0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0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0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0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0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0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0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0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0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0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0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0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0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0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0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0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0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0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0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0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0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0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0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0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0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1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1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1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1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1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1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1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1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1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1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1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1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1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1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1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1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1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1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1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1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1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1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1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1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1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1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1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1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1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1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1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1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2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2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2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2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2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2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2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2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2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2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2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2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2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2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2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2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2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2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2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2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2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2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2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2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2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2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2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2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2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2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2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2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1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1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1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1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1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1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1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1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1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1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1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1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1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1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1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1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1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1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1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1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1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1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1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1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1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1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1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1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1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1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1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1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13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13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13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13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13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13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13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13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13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13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13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13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13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13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13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13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13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13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13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13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13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13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13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13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13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13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13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13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13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13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13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13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2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2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2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2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2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2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2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2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2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2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2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2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2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2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2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2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2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2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2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2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2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2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2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2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2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2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2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2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2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2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2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2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3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3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3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3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3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3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3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3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3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3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3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3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3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3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3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3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3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3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3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3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3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3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3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3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3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3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3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3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3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3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3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3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4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4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4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4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4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4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4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4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4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4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4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4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4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4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4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4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4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4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4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4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4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4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4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4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4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4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4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4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4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4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4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4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5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5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5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5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5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5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5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5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5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5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5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5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5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5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5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5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5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5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5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5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5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5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5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5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5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5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5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5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5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5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5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5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6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6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6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6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6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6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6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6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6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6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6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6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6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6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6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6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6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6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6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6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6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6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6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6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6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6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6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6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6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6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6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6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7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7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7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7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7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7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7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7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7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7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7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7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7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7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7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7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7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7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7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7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7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7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7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7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7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7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7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7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7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7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7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7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0000000-0006-0000-0800-00000100000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0000000-0006-0000-0800-00000200000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0000000-0006-0000-0800-00000300000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0000000-0006-0000-0800-00000400000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0000000-0006-0000-0800-0000050000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00000000-0006-0000-0800-00000600000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0000000-0006-0000-0800-00000700000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0000000-0006-0000-0800-00000800000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0000000-0006-0000-0800-00000900000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00000000-0006-0000-0800-00000A00000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0000000-0006-0000-0800-00000B00000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000000-0006-0000-0800-00000C00000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00000000-0006-0000-0800-00000D00000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00000000-0006-0000-0800-00000E00000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00000000-0006-0000-0800-00000F00000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0000000-0006-0000-0800-00001000000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0000000-0006-0000-0800-00001100000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00000000-0006-0000-0800-0000120000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00000000-0006-0000-0800-00001300000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00000000-0006-0000-0800-00001400000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0000000-0006-0000-0800-00001500000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0000000-0006-0000-0800-00001600000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0000000-0006-0000-0800-00001700000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00000000-0006-0000-0800-00001800000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00000000-0006-0000-0800-00001900000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00000000-0006-0000-0800-00001A00000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00000000-0006-0000-0800-00001B00000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0000000-0006-0000-0800-00001C00000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0000000-0006-0000-0800-00001D00000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00000000-0006-0000-0800-00001E00000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00000000-0006-0000-0800-00001F00000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00000000-0006-0000-0800-00002000000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<sst xmlns="http://schemas.openxmlformats.org/spreadsheetml/2006/main" count="1724" uniqueCount="126">
  <si>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</si>
  <si>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</si>
  <si>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</si>
  <si>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</si>
  <si>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</si>
  <si>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</si>
  <si>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</si>
  <si>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</si>
  <si>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</si>
  <si>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</si>
  <si>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</si>
  <si>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</si>
  <si>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</si>
  <si>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</si>
  <si>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</si>
  <si>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</si>
  <si>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</si>
  <si>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</si>
  <si>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</si>
  <si>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</si>
  <si>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</si>
  <si>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</si>
  <si>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</si>
  <si>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</si>
  <si>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</si>
  <si>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</si>
  <si>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</si>
  <si>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</si>
  <si>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</si>
  <si>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</si>
  <si>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</si>
  <si>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</si>
  <si>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Rate of placement moves per day of foster care (per 1,000 days of care for all children who enter foster care in a 12-month period)</t>
  </si>
  <si>
    <t>Re-entry to foster care within 12 months of discharge (to reunification, live with relative or guardianship)</t>
  </si>
  <si>
    <t>Permanency in 12 months for children in foster care for 24 months or more</t>
  </si>
  <si>
    <t>Permanency in 12 months for children in foster care 12-23 months</t>
  </si>
  <si>
    <t>Permanency in 12 months for children entering foster care</t>
  </si>
  <si>
    <t>Judicial District</t>
  </si>
  <si>
    <t>Alleghany County</t>
  </si>
  <si>
    <t>North Carolina</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</si>
  <si>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July 1, 2016 - June 30, 2017.</t>
    </r>
  </si>
  <si>
    <t>First Permanency Planning Hearings - Within 12 months of the date of removal from the home</t>
  </si>
  <si>
    <t xml:space="preserve">     Disposition Hearings - Within 30 days of the adjudication hearing</t>
  </si>
  <si>
    <t xml:space="preserve">     Disposition Hearings - Total</t>
  </si>
  <si>
    <t xml:space="preserve">     Pending Adjudication Hearings - Pending less than 60 days of filing of petition</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</si>
  <si>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</si>
  <si>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</si>
  <si>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</si>
  <si>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</si>
  <si>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</si>
  <si>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</si>
  <si>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</si>
  <si>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</si>
  <si>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</si>
  <si>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</si>
  <si>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</si>
  <si>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</si>
  <si>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</si>
  <si>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</si>
  <si>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 xml:space="preserve">Judicial District </t>
  </si>
  <si>
    <t>Alleghany  County</t>
  </si>
  <si>
    <t>Performance Measures</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</si>
  <si>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July 1, 2016 - June 30, 2017.</t>
    </r>
  </si>
  <si>
    <t>Page 1</t>
  </si>
  <si>
    <t>Performance Measures - Permanency for Children in Foster Care</t>
  </si>
  <si>
    <t>Anson County</t>
  </si>
  <si>
    <t>Anson  County</t>
  </si>
  <si>
    <t>Mecklenburg County</t>
  </si>
  <si>
    <t>Mecklenburg  County</t>
  </si>
  <si>
    <t>Nash County</t>
  </si>
  <si>
    <t>Nash  County</t>
  </si>
  <si>
    <t>Ashe County</t>
  </si>
  <si>
    <t>Ashe  County</t>
  </si>
  <si>
    <t>Buncombe County</t>
  </si>
  <si>
    <t>Buncombe  County</t>
  </si>
  <si>
    <t>Carteret County</t>
  </si>
  <si>
    <t>Carteret  County</t>
  </si>
  <si>
    <t>Craven County</t>
  </si>
  <si>
    <t>Craven  County</t>
  </si>
  <si>
    <t>Cumberland County</t>
  </si>
  <si>
    <t>Cumberland  County</t>
  </si>
  <si>
    <t>Durham County</t>
  </si>
  <si>
    <t>Durham  County</t>
  </si>
  <si>
    <t>Edgecombe County</t>
  </si>
  <si>
    <t>Edgecombe  County</t>
  </si>
  <si>
    <t>Hoke County</t>
  </si>
  <si>
    <t>Hoke  County</t>
  </si>
  <si>
    <t>Wilson County</t>
  </si>
  <si>
    <t>Wilkes County</t>
  </si>
  <si>
    <t>Wake County</t>
  </si>
  <si>
    <t>Scotland County</t>
  </si>
  <si>
    <t>Scotland  County</t>
  </si>
  <si>
    <t>Richmond County</t>
  </si>
  <si>
    <t>Richmond  County</t>
  </si>
  <si>
    <t>Pitt County</t>
  </si>
  <si>
    <t>Pitt  County</t>
  </si>
  <si>
    <t>Pamlico County</t>
  </si>
  <si>
    <t>Pamlico  County</t>
  </si>
  <si>
    <t>Yadkin County</t>
  </si>
  <si>
    <t>PIP Performance Goal</t>
  </si>
  <si>
    <r>
      <rPr>
        <b/>
        <sz val="18"/>
        <color theme="1"/>
        <rFont val="Calibri"/>
        <family val="2"/>
        <scheme val="minor"/>
      </rPr>
      <t xml:space="preserve">OSRI Case Review Measures  
</t>
    </r>
    <r>
      <rPr>
        <sz val="9"/>
        <color theme="1"/>
        <rFont val="Calibri"/>
        <family val="2"/>
        <scheme val="minor"/>
      </rPr>
      <t>Source:  OSRI OMS Website. These data come from the cases reviewed from  May 1, 2017 through October 31, 2017.</t>
    </r>
  </si>
  <si>
    <t>Wake  County</t>
  </si>
  <si>
    <t>Wilkes  County</t>
  </si>
  <si>
    <t>Wilson  County</t>
  </si>
  <si>
    <t>Yadkin  County</t>
  </si>
  <si>
    <t>N/A</t>
  </si>
  <si>
    <t>254-484</t>
  </si>
  <si>
    <t>112-182</t>
  </si>
  <si>
    <t>238-781</t>
  </si>
  <si>
    <t>587-602</t>
  </si>
  <si>
    <t>533-581</t>
  </si>
  <si>
    <t>135-430</t>
  </si>
  <si>
    <t>113-136</t>
  </si>
  <si>
    <t>112-470</t>
  </si>
  <si>
    <t>394-407</t>
  </si>
  <si>
    <t>120-209</t>
  </si>
  <si>
    <t>91-133</t>
  </si>
  <si>
    <t>216-437</t>
  </si>
  <si>
    <t>168-807</t>
  </si>
  <si>
    <t>152-341</t>
  </si>
  <si>
    <t>91-175</t>
  </si>
  <si>
    <t>340-617</t>
  </si>
  <si>
    <t>369-662</t>
  </si>
  <si>
    <t>486-1203</t>
  </si>
  <si>
    <t xml:space="preserve">   </t>
  </si>
  <si>
    <t>TBA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</si>
</sst>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sz val="12"/>
      <color indexed="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ck">
        <color indexed="64"/>
      </right>
      <top style="thin">
        <color rgb="FF000000"/>
      </top>
      <bottom/>
      <diagonal/>
    </border>
    <border>
      <left style="thin">
        <color rgb="FF000000"/>
      </left>
      <right style="thick">
        <color indexed="64"/>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medium">
        <color indexed="64"/>
      </right>
      <top style="thin">
        <color rgb="FF000000"/>
      </top>
      <bottom/>
      <diagonal/>
    </border>
    <border>
      <left style="thin">
        <color indexed="64"/>
      </left>
      <right style="medium">
        <color indexed="64"/>
      </right>
      <top style="thin">
        <color rgb="FF000000"/>
      </top>
      <bottom style="medium">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wrapText="1" indent="2"/>
    </xf>
    <xf numFmtId="10" fontId="2" fillId="0" borderId="1" xfId="1" applyNumberFormat="1" applyFont="1" applyBorder="1" applyAlignment="1">
      <alignment horizontal="center" vertical="center" wrapText="1"/>
    </xf>
    <xf numFmtId="0" fontId="2" fillId="0" borderId="8"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8" xfId="0" applyFont="1" applyFill="1" applyBorder="1" applyAlignment="1">
      <alignment wrapText="1"/>
    </xf>
    <xf numFmtId="0" fontId="5" fillId="2" borderId="1" xfId="0" applyFont="1" applyFill="1" applyBorder="1" applyAlignment="1">
      <alignment horizontal="center" vertical="center" wrapText="1"/>
    </xf>
    <xf numFmtId="0" fontId="2" fillId="0" borderId="8" xfId="0" applyFont="1" applyBorder="1"/>
    <xf numFmtId="0" fontId="2" fillId="0" borderId="8" xfId="0" applyFont="1" applyBorder="1" applyAlignment="1">
      <alignment wrapText="1"/>
    </xf>
    <xf numFmtId="0" fontId="2" fillId="0" borderId="1" xfId="0" applyFont="1" applyFill="1" applyBorder="1"/>
    <xf numFmtId="0" fontId="4" fillId="0" borderId="9" xfId="0" applyNumberFormat="1" applyFont="1" applyFill="1" applyBorder="1" applyAlignment="1" applyProtection="1">
      <alignment horizontal="center" vertical="center" wrapText="1"/>
    </xf>
    <xf numFmtId="0" fontId="2" fillId="0" borderId="8" xfId="0" applyFont="1" applyBorder="1" applyAlignment="1">
      <alignment horizontal="left" vertical="center" wrapText="1" indent="2"/>
    </xf>
    <xf numFmtId="0" fontId="2" fillId="2" borderId="1" xfId="0" applyFont="1" applyFill="1" applyBorder="1"/>
    <xf numFmtId="0" fontId="4" fillId="3" borderId="9" xfId="0" applyNumberFormat="1" applyFont="1" applyFill="1" applyBorder="1" applyAlignment="1" applyProtection="1">
      <alignment horizontal="center" vertical="center" wrapText="1"/>
    </xf>
    <xf numFmtId="0" fontId="5" fillId="2" borderId="8"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10" fontId="2" fillId="0" borderId="1" xfId="0" applyNumberFormat="1" applyFont="1" applyBorder="1"/>
    <xf numFmtId="10" fontId="2" fillId="0" borderId="10" xfId="1" applyNumberFormat="1" applyFont="1" applyFill="1" applyBorder="1" applyAlignment="1">
      <alignment horizontal="center" vertical="center" wrapText="1"/>
    </xf>
    <xf numFmtId="10" fontId="2" fillId="0" borderId="8" xfId="0" applyNumberFormat="1" applyFont="1" applyBorder="1" applyAlignment="1">
      <alignment wrapText="1"/>
    </xf>
    <xf numFmtId="164" fontId="2" fillId="0" borderId="10"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0" fontId="5" fillId="5" borderId="13" xfId="0" applyFont="1" applyFill="1" applyBorder="1" applyAlignment="1">
      <alignment horizontal="center" vertical="center" wrapText="1"/>
    </xf>
    <xf numFmtId="0" fontId="5" fillId="5" borderId="2" xfId="0" applyFont="1" applyFill="1" applyBorder="1" applyAlignment="1">
      <alignment horizontal="center" vertical="center" wrapText="1"/>
    </xf>
    <xf numFmtId="164" fontId="11" fillId="5" borderId="2" xfId="0" applyNumberFormat="1" applyFont="1" applyFill="1" applyBorder="1" applyAlignment="1">
      <alignment horizontal="center" wrapText="1"/>
    </xf>
    <xf numFmtId="0" fontId="11" fillId="5" borderId="2" xfId="0" applyFont="1" applyFill="1" applyBorder="1" applyAlignment="1">
      <alignment horizontal="center" wrapText="1"/>
    </xf>
    <xf numFmtId="0" fontId="5" fillId="5" borderId="2" xfId="0" applyFont="1" applyFill="1" applyBorder="1" applyAlignment="1">
      <alignment wrapText="1"/>
    </xf>
    <xf numFmtId="0" fontId="5" fillId="5" borderId="3" xfId="0" applyFont="1" applyFill="1" applyBorder="1" applyAlignment="1">
      <alignment horizontal="left" wrapText="1"/>
    </xf>
    <xf numFmtId="0" fontId="2" fillId="6" borderId="14" xfId="0" applyFont="1" applyFill="1" applyBorder="1" applyAlignment="1">
      <alignment horizontal="center" vertical="center" wrapText="1"/>
    </xf>
    <xf numFmtId="0" fontId="2" fillId="6" borderId="5" xfId="0" applyFont="1" applyFill="1" applyBorder="1" applyAlignment="1">
      <alignment horizontal="center" vertical="center" wrapText="1"/>
    </xf>
    <xf numFmtId="164" fontId="12" fillId="0" borderId="5" xfId="0" applyNumberFormat="1" applyFont="1" applyFill="1" applyBorder="1" applyAlignment="1">
      <alignment horizont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12" fillId="0" borderId="16" xfId="0" applyFont="1" applyFill="1" applyBorder="1" applyAlignment="1">
      <alignment horizontal="center" wrapText="1"/>
    </xf>
    <xf numFmtId="0" fontId="2" fillId="6" borderId="16" xfId="0" applyFont="1" applyFill="1" applyBorder="1" applyAlignment="1">
      <alignment wrapText="1"/>
    </xf>
    <xf numFmtId="0" fontId="2" fillId="0" borderId="17" xfId="0" applyFont="1" applyBorder="1"/>
    <xf numFmtId="0" fontId="12" fillId="0" borderId="5" xfId="0" applyFont="1" applyFill="1" applyBorder="1" applyAlignment="1">
      <alignment horizontal="center" wrapText="1"/>
    </xf>
    <xf numFmtId="0" fontId="2" fillId="0" borderId="17" xfId="0" applyFont="1" applyBorder="1" applyAlignment="1"/>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2" fillId="2" borderId="19" xfId="0" applyFont="1" applyFill="1" applyBorder="1" applyAlignment="1">
      <alignment wrapText="1"/>
    </xf>
    <xf numFmtId="0" fontId="5" fillId="2" borderId="11" xfId="0" applyFont="1" applyFill="1" applyBorder="1" applyAlignment="1">
      <alignment wrapText="1"/>
    </xf>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164" fontId="2" fillId="0" borderId="16" xfId="0" applyNumberFormat="1" applyFont="1" applyFill="1" applyBorder="1" applyAlignment="1">
      <alignment horizontal="center"/>
    </xf>
    <xf numFmtId="164" fontId="12" fillId="0" borderId="16" xfId="0" applyNumberFormat="1" applyFont="1" applyFill="1" applyBorder="1" applyAlignment="1">
      <alignment horizontal="center" wrapText="1"/>
    </xf>
    <xf numFmtId="0" fontId="4" fillId="3" borderId="9" xfId="0" applyNumberFormat="1" applyFont="1" applyFill="1" applyBorder="1" applyAlignment="1" applyProtection="1">
      <alignment horizontal="center" wrapText="1"/>
    </xf>
    <xf numFmtId="0" fontId="2" fillId="0" borderId="1" xfId="0" applyFont="1" applyBorder="1" applyAlignment="1">
      <alignment horizontal="center" vertical="center" wrapText="1"/>
    </xf>
    <xf numFmtId="0" fontId="2" fillId="0" borderId="10" xfId="0" applyFont="1" applyBorder="1" applyAlignment="1">
      <alignment horizontal="center"/>
    </xf>
    <xf numFmtId="0" fontId="2" fillId="0" borderId="10" xfId="0" applyFont="1" applyFill="1" applyBorder="1" applyAlignment="1">
      <alignment horizontal="center"/>
    </xf>
    <xf numFmtId="0" fontId="4" fillId="3" borderId="21"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165" fontId="2" fillId="0" borderId="14" xfId="0" applyNumberFormat="1" applyFont="1" applyFill="1" applyBorder="1" applyAlignment="1">
      <alignment horizontal="center" vertical="center" wrapText="1"/>
    </xf>
    <xf numFmtId="0" fontId="5" fillId="5" borderId="22" xfId="0" applyFont="1" applyFill="1" applyBorder="1" applyAlignment="1">
      <alignment horizontal="left" wrapText="1"/>
    </xf>
    <xf numFmtId="0" fontId="5" fillId="5" borderId="23" xfId="0" applyFont="1" applyFill="1" applyBorder="1" applyAlignment="1">
      <alignment wrapText="1"/>
    </xf>
    <xf numFmtId="0" fontId="11" fillId="5" borderId="23" xfId="0" applyFont="1" applyFill="1" applyBorder="1" applyAlignment="1">
      <alignment horizontal="center" wrapText="1"/>
    </xf>
    <xf numFmtId="164" fontId="11" fillId="5" borderId="23" xfId="0" applyNumberFormat="1" applyFont="1" applyFill="1" applyBorder="1" applyAlignment="1">
      <alignment horizontal="center" wrapText="1"/>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26" xfId="0" applyFont="1" applyBorder="1" applyAlignment="1">
      <alignment horizontal="center" vertical="center" wrapText="1"/>
    </xf>
    <xf numFmtId="0" fontId="4" fillId="3" borderId="27"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wrapText="1"/>
    </xf>
    <xf numFmtId="0" fontId="4" fillId="3" borderId="27" xfId="0" applyNumberFormat="1" applyFont="1" applyFill="1" applyBorder="1" applyAlignment="1" applyProtection="1">
      <alignment horizontal="center" wrapText="1"/>
    </xf>
    <xf numFmtId="0" fontId="4" fillId="0" borderId="28" xfId="0" applyNumberFormat="1" applyFont="1" applyFill="1" applyBorder="1" applyAlignment="1" applyProtection="1">
      <alignment horizontal="center" wrapText="1"/>
    </xf>
    <xf numFmtId="164" fontId="2" fillId="0" borderId="1" xfId="0" applyNumberFormat="1" applyFont="1" applyFill="1" applyBorder="1" applyAlignment="1">
      <alignment horizontal="center" wrapText="1"/>
    </xf>
    <xf numFmtId="0" fontId="2" fillId="0" borderId="5"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Border="1" applyAlignment="1">
      <alignment horizontal="center" vertical="center" wrapText="1"/>
    </xf>
    <xf numFmtId="0" fontId="4" fillId="0" borderId="29" xfId="0" applyNumberFormat="1" applyFont="1" applyFill="1" applyBorder="1" applyAlignment="1" applyProtection="1">
      <alignment horizontal="center"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9" fontId="2" fillId="0" borderId="5" xfId="0" applyNumberFormat="1" applyFont="1" applyBorder="1" applyAlignment="1">
      <alignment horizontal="center" vertical="center"/>
    </xf>
    <xf numFmtId="0" fontId="2" fillId="0" borderId="5" xfId="0" applyFont="1" applyBorder="1" applyAlignment="1">
      <alignment horizontal="center" vertical="center"/>
    </xf>
    <xf numFmtId="9" fontId="4" fillId="0" borderId="9" xfId="0" applyNumberFormat="1" applyFont="1" applyFill="1" applyBorder="1" applyAlignment="1" applyProtection="1">
      <alignment horizontal="center" vertical="center" wrapText="1"/>
    </xf>
    <xf numFmtId="9" fontId="4" fillId="0" borderId="9" xfId="1" applyFont="1" applyFill="1" applyBorder="1" applyAlignment="1" applyProtection="1">
      <alignment horizontal="center" vertical="center" wrapText="1"/>
    </xf>
    <xf numFmtId="9" fontId="4" fillId="3" borderId="9" xfId="1" applyFont="1" applyFill="1" applyBorder="1" applyAlignment="1" applyProtection="1">
      <alignment horizontal="center" vertical="center" wrapText="1"/>
    </xf>
    <xf numFmtId="9" fontId="4" fillId="0" borderId="29" xfId="1" applyFont="1" applyFill="1" applyBorder="1" applyAlignment="1" applyProtection="1">
      <alignment horizontal="center" vertical="center" wrapText="1"/>
    </xf>
    <xf numFmtId="9" fontId="4" fillId="0" borderId="29" xfId="0" applyNumberFormat="1" applyFont="1" applyFill="1" applyBorder="1" applyAlignment="1" applyProtection="1">
      <alignment horizontal="center" vertical="center" wrapText="1"/>
    </xf>
    <xf numFmtId="9" fontId="4" fillId="0" borderId="30" xfId="0" applyNumberFormat="1" applyFont="1" applyFill="1" applyBorder="1" applyAlignment="1" applyProtection="1">
      <alignment horizontal="center" wrapText="1"/>
    </xf>
    <xf numFmtId="9" fontId="4" fillId="0" borderId="9" xfId="0" applyNumberFormat="1" applyFont="1" applyFill="1" applyBorder="1" applyAlignment="1" applyProtection="1">
      <alignment horizontal="center" wrapText="1"/>
    </xf>
    <xf numFmtId="0" fontId="4" fillId="3" borderId="18" xfId="0" applyNumberFormat="1" applyFont="1" applyFill="1" applyBorder="1" applyAlignment="1" applyProtection="1">
      <alignment horizontal="center" vertical="center" wrapText="1"/>
    </xf>
    <xf numFmtId="0" fontId="4" fillId="0" borderId="31" xfId="0" applyNumberFormat="1" applyFont="1" applyFill="1" applyBorder="1" applyAlignment="1" applyProtection="1">
      <alignment horizontal="center" vertical="center" wrapText="1"/>
    </xf>
    <xf numFmtId="0" fontId="4" fillId="3" borderId="31" xfId="0" applyNumberFormat="1" applyFont="1" applyFill="1" applyBorder="1" applyAlignment="1" applyProtection="1">
      <alignment horizontal="center" vertical="center" wrapText="1"/>
    </xf>
    <xf numFmtId="0" fontId="4" fillId="0" borderId="32" xfId="0" applyNumberFormat="1" applyFont="1" applyFill="1" applyBorder="1" applyAlignment="1" applyProtection="1">
      <alignment horizontal="center" vertical="center" wrapText="1"/>
    </xf>
    <xf numFmtId="0" fontId="4" fillId="0" borderId="9" xfId="1" applyNumberFormat="1" applyFont="1" applyFill="1" applyBorder="1" applyAlignment="1" applyProtection="1">
      <alignment horizontal="center" vertical="center" wrapText="1"/>
    </xf>
    <xf numFmtId="0" fontId="4" fillId="3" borderId="9" xfId="1" applyNumberFormat="1" applyFont="1" applyFill="1" applyBorder="1" applyAlignment="1" applyProtection="1">
      <alignment horizontal="center" vertical="center" wrapText="1"/>
    </xf>
    <xf numFmtId="0" fontId="4" fillId="0" borderId="31" xfId="1" applyNumberFormat="1" applyFont="1" applyFill="1" applyBorder="1" applyAlignment="1" applyProtection="1">
      <alignment horizontal="center" vertical="center" wrapText="1"/>
    </xf>
    <xf numFmtId="0" fontId="4" fillId="0" borderId="29" xfId="1"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xf>
    <xf numFmtId="10" fontId="16" fillId="2" borderId="1" xfId="1" applyNumberFormat="1" applyFont="1" applyFill="1" applyBorder="1" applyAlignment="1">
      <alignment horizontal="center" vertical="center" wrapText="1"/>
    </xf>
    <xf numFmtId="9" fontId="16" fillId="0" borderId="5" xfId="0" applyNumberFormat="1" applyFont="1" applyBorder="1" applyAlignment="1">
      <alignment horizontal="center" vertical="center"/>
    </xf>
    <xf numFmtId="9" fontId="12" fillId="0" borderId="16" xfId="1" applyFont="1" applyFill="1" applyBorder="1" applyAlignment="1">
      <alignment horizont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6" fillId="4" borderId="1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0" borderId="11" xfId="0" applyFont="1" applyBorder="1" applyAlignment="1">
      <alignment horizontal="center" vertical="center" textRotation="180"/>
    </xf>
    <xf numFmtId="0" fontId="3" fillId="0" borderId="12" xfId="0" applyFont="1" applyBorder="1" applyAlignment="1">
      <alignment horizontal="center" vertical="center" textRotation="180"/>
    </xf>
    <xf numFmtId="0" fontId="3" fillId="0" borderId="25" xfId="0" applyFont="1" applyBorder="1" applyAlignment="1">
      <alignment horizontal="center" vertical="center" textRotation="180"/>
    </xf>
    <xf numFmtId="0" fontId="6" fillId="0" borderId="1"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9" fillId="0" borderId="20" xfId="0" applyFont="1" applyBorder="1" applyAlignment="1">
      <alignment horizontal="center" vertical="center" textRotation="180"/>
    </xf>
    <xf numFmtId="0" fontId="9" fillId="0" borderId="12" xfId="0" applyFont="1" applyBorder="1" applyAlignment="1">
      <alignment horizontal="center" vertical="center" textRotation="180"/>
    </xf>
    <xf numFmtId="0" fontId="6"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3"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1"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0" borderId="7" xfId="0" applyFont="1" applyBorder="1" applyAlignment="1">
      <alignment horizontal="center" vertical="center" textRotation="180"/>
    </xf>
    <xf numFmtId="0" fontId="3" fillId="0" borderId="3" xfId="0" applyFont="1" applyBorder="1" applyAlignment="1">
      <alignment horizontal="center" vertical="center" textRotation="18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H53"/>
  <sheetViews>
    <sheetView topLeftCell="A19"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60</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22</v>
      </c>
      <c r="E6" s="58">
        <f>D6/B6</f>
        <v>4.329004329004329E-3</v>
      </c>
      <c r="F6" s="65">
        <v>152</v>
      </c>
      <c r="G6" s="67" t="s">
        <v>119</v>
      </c>
      <c r="H6" s="133"/>
    </row>
    <row r="7" spans="1:8" x14ac:dyDescent="0.25">
      <c r="A7" s="18" t="s">
        <v>52</v>
      </c>
      <c r="B7" s="59">
        <v>12797</v>
      </c>
      <c r="C7" s="59">
        <v>126</v>
      </c>
      <c r="D7" s="65">
        <v>19</v>
      </c>
      <c r="E7" s="58">
        <f>D7/B7</f>
        <v>1.4847229819488943E-3</v>
      </c>
      <c r="F7" s="65">
        <v>91</v>
      </c>
      <c r="G7" s="67" t="s">
        <v>120</v>
      </c>
      <c r="H7" s="133"/>
    </row>
    <row r="8" spans="1:8" x14ac:dyDescent="0.25">
      <c r="A8" s="18" t="s">
        <v>51</v>
      </c>
      <c r="B8" s="59">
        <v>3155</v>
      </c>
      <c r="C8" s="59">
        <v>451</v>
      </c>
      <c r="D8" s="65">
        <v>5</v>
      </c>
      <c r="E8" s="58">
        <f>D8/B8</f>
        <v>1.5847860538827259E-3</v>
      </c>
      <c r="F8" s="65">
        <v>340</v>
      </c>
      <c r="G8" s="67" t="s">
        <v>121</v>
      </c>
      <c r="H8" s="133"/>
    </row>
    <row r="9" spans="1:8" x14ac:dyDescent="0.25">
      <c r="A9" s="18" t="s">
        <v>50</v>
      </c>
      <c r="B9" s="59">
        <v>1369</v>
      </c>
      <c r="C9" s="59">
        <v>474</v>
      </c>
      <c r="D9" s="65">
        <v>1</v>
      </c>
      <c r="E9" s="58">
        <f>D9/B9</f>
        <v>7.3046018991964939E-4</v>
      </c>
      <c r="F9" s="65">
        <v>389</v>
      </c>
      <c r="G9" s="67" t="s">
        <v>122</v>
      </c>
      <c r="H9" s="133"/>
    </row>
    <row r="10" spans="1:8" x14ac:dyDescent="0.25">
      <c r="A10" s="18" t="s">
        <v>49</v>
      </c>
      <c r="B10" s="59">
        <v>309</v>
      </c>
      <c r="C10" s="59">
        <v>626</v>
      </c>
      <c r="D10" s="65">
        <v>0</v>
      </c>
      <c r="E10" s="58">
        <f>D10/B10</f>
        <v>0</v>
      </c>
      <c r="F10" s="65" t="s">
        <v>105</v>
      </c>
      <c r="G10" s="67" t="s">
        <v>123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v>29</v>
      </c>
      <c r="E12" s="62">
        <v>1</v>
      </c>
      <c r="F12" s="47"/>
      <c r="G12" s="46"/>
      <c r="H12" s="133"/>
    </row>
    <row r="13" spans="1:8" ht="18.75" customHeight="1" thickBot="1" x14ac:dyDescent="0.3">
      <c r="A13" s="45" t="s">
        <v>46</v>
      </c>
      <c r="B13" s="44"/>
      <c r="C13" s="44"/>
      <c r="D13" s="51">
        <v>23</v>
      </c>
      <c r="E13" s="42">
        <f>D13/D12</f>
        <v>0.7931034482758621</v>
      </c>
      <c r="F13" s="41"/>
      <c r="G13" s="40"/>
      <c r="H13" s="133"/>
    </row>
    <row r="14" spans="1:8" ht="18.75" customHeight="1" x14ac:dyDescent="0.25">
      <c r="A14" s="50" t="s">
        <v>45</v>
      </c>
      <c r="B14" s="49"/>
      <c r="C14" s="49"/>
      <c r="D14" s="48">
        <v>5</v>
      </c>
      <c r="E14" s="62">
        <v>1</v>
      </c>
      <c r="F14" s="47"/>
      <c r="G14" s="46"/>
      <c r="H14" s="133"/>
    </row>
    <row r="15" spans="1:8" ht="18.75" customHeight="1" thickBot="1" x14ac:dyDescent="0.3">
      <c r="A15" s="45" t="s">
        <v>44</v>
      </c>
      <c r="B15" s="44"/>
      <c r="C15" s="44"/>
      <c r="D15" s="51">
        <v>0</v>
      </c>
      <c r="E15" s="42">
        <f>D15/D14</f>
        <v>0</v>
      </c>
      <c r="F15" s="41"/>
      <c r="G15" s="40"/>
      <c r="H15" s="133"/>
    </row>
    <row r="16" spans="1:8" ht="18.75" customHeight="1" x14ac:dyDescent="0.25">
      <c r="A16" s="50" t="s">
        <v>43</v>
      </c>
      <c r="B16" s="49"/>
      <c r="C16" s="49"/>
      <c r="D16" s="48">
        <f>23+0</f>
        <v>23</v>
      </c>
      <c r="E16" s="63">
        <f>D16/D16</f>
        <v>1</v>
      </c>
      <c r="F16" s="47"/>
      <c r="G16" s="46"/>
      <c r="H16" s="133"/>
    </row>
    <row r="17" spans="1:8" ht="16.5" thickBot="1" x14ac:dyDescent="0.3">
      <c r="A17" s="45" t="s">
        <v>42</v>
      </c>
      <c r="B17" s="44"/>
      <c r="C17" s="44"/>
      <c r="D17" s="43">
        <v>23</v>
      </c>
      <c r="E17" s="42">
        <f>D17/D16</f>
        <v>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38</v>
      </c>
      <c r="F20" s="137"/>
      <c r="G20" s="26" t="s">
        <v>37</v>
      </c>
      <c r="H20" s="133"/>
    </row>
    <row r="21" spans="1:8" x14ac:dyDescent="0.25">
      <c r="A21" s="18" t="s">
        <v>36</v>
      </c>
      <c r="B21" s="141">
        <v>0.40500000000000003</v>
      </c>
      <c r="C21" s="141"/>
      <c r="D21" s="89">
        <v>0.316</v>
      </c>
      <c r="E21" s="142">
        <v>0.125</v>
      </c>
      <c r="F21" s="142"/>
      <c r="G21" s="32">
        <v>0.22500000000000001</v>
      </c>
      <c r="H21" s="133"/>
    </row>
    <row r="22" spans="1:8" x14ac:dyDescent="0.25">
      <c r="A22" s="18" t="s">
        <v>35</v>
      </c>
      <c r="B22" s="141">
        <v>0.436</v>
      </c>
      <c r="C22" s="141"/>
      <c r="D22" s="89">
        <v>0.44700000000000001</v>
      </c>
      <c r="E22" s="142">
        <v>0.5</v>
      </c>
      <c r="F22" s="142"/>
      <c r="G22" s="32">
        <v>0.46400000000000002</v>
      </c>
      <c r="H22" s="133"/>
    </row>
    <row r="23" spans="1:8" x14ac:dyDescent="0.25">
      <c r="A23" s="18" t="s">
        <v>34</v>
      </c>
      <c r="B23" s="141">
        <v>0.30299999999999999</v>
      </c>
      <c r="C23" s="141"/>
      <c r="D23" s="89">
        <v>0.376</v>
      </c>
      <c r="E23" s="142">
        <v>0</v>
      </c>
      <c r="F23" s="142"/>
      <c r="G23" s="32">
        <v>0.27</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21">
        <v>4.5</v>
      </c>
      <c r="F25" s="121"/>
      <c r="G25" s="77">
        <v>3.3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92">
        <v>0.72</v>
      </c>
      <c r="E29" s="93">
        <v>46</v>
      </c>
      <c r="F29" s="20">
        <v>0</v>
      </c>
      <c r="G29" s="80">
        <v>0</v>
      </c>
      <c r="H29" s="126"/>
    </row>
    <row r="30" spans="1:8" s="22" customFormat="1" ht="31.5" x14ac:dyDescent="0.25">
      <c r="A30" s="24" t="s">
        <v>22</v>
      </c>
      <c r="B30" s="117"/>
      <c r="C30" s="117"/>
      <c r="D30" s="14"/>
      <c r="E30" s="13"/>
      <c r="F30" s="23"/>
      <c r="G30" s="79"/>
      <c r="H30" s="126"/>
    </row>
    <row r="31" spans="1:8" s="19" customFormat="1" x14ac:dyDescent="0.25">
      <c r="A31" s="21" t="s">
        <v>21</v>
      </c>
      <c r="B31" s="118">
        <v>0.70536145587307986</v>
      </c>
      <c r="C31" s="118"/>
      <c r="D31" s="92">
        <v>0.62</v>
      </c>
      <c r="E31" s="93">
        <v>60</v>
      </c>
      <c r="F31" s="20">
        <v>0</v>
      </c>
      <c r="G31" s="80">
        <v>0</v>
      </c>
      <c r="H31" s="126"/>
    </row>
    <row r="32" spans="1:8" s="19" customFormat="1" x14ac:dyDescent="0.25">
      <c r="A32" s="21" t="s">
        <v>20</v>
      </c>
      <c r="B32" s="118">
        <v>0.63615495384562903</v>
      </c>
      <c r="C32" s="118"/>
      <c r="D32" s="92">
        <v>0.59</v>
      </c>
      <c r="E32" s="93">
        <v>109</v>
      </c>
      <c r="F32" s="20">
        <v>0</v>
      </c>
      <c r="G32" s="80">
        <v>0</v>
      </c>
      <c r="H32" s="126"/>
    </row>
    <row r="33" spans="1:8" ht="31.5" x14ac:dyDescent="0.25">
      <c r="A33" s="15" t="s">
        <v>19</v>
      </c>
      <c r="B33" s="117"/>
      <c r="C33" s="117"/>
      <c r="D33" s="14"/>
      <c r="E33" s="112"/>
      <c r="F33" s="23"/>
      <c r="G33" s="79"/>
      <c r="H33" s="126"/>
    </row>
    <row r="34" spans="1:8" x14ac:dyDescent="0.25">
      <c r="A34" s="18" t="s">
        <v>18</v>
      </c>
      <c r="B34" s="118">
        <v>0.69563916003960302</v>
      </c>
      <c r="C34" s="118"/>
      <c r="D34" s="92">
        <v>0.66</v>
      </c>
      <c r="E34" s="93">
        <v>62</v>
      </c>
      <c r="F34" s="20">
        <v>0</v>
      </c>
      <c r="G34" s="80">
        <v>0</v>
      </c>
      <c r="H34" s="126"/>
    </row>
    <row r="35" spans="1:8" x14ac:dyDescent="0.25">
      <c r="A35" s="18" t="s">
        <v>17</v>
      </c>
      <c r="B35" s="118">
        <v>0.57079171723940547</v>
      </c>
      <c r="C35" s="118"/>
      <c r="D35" s="92">
        <v>0.5</v>
      </c>
      <c r="E35" s="93">
        <v>62</v>
      </c>
      <c r="F35" s="20">
        <v>0</v>
      </c>
      <c r="G35" s="80">
        <v>0</v>
      </c>
      <c r="H35" s="126"/>
    </row>
    <row r="36" spans="1:8" ht="31.5" customHeight="1" x14ac:dyDescent="0.25">
      <c r="A36" s="18" t="s">
        <v>16</v>
      </c>
      <c r="B36" s="118">
        <v>0.47512455188664032</v>
      </c>
      <c r="C36" s="118"/>
      <c r="D36" s="92">
        <v>0.44</v>
      </c>
      <c r="E36" s="93">
        <v>62</v>
      </c>
      <c r="F36" s="20">
        <v>0</v>
      </c>
      <c r="G36" s="80">
        <v>0</v>
      </c>
      <c r="H36" s="126"/>
    </row>
    <row r="37" spans="1:8" ht="31.5" x14ac:dyDescent="0.25">
      <c r="A37" s="15" t="s">
        <v>15</v>
      </c>
      <c r="B37" s="117"/>
      <c r="C37" s="117"/>
      <c r="D37" s="14"/>
      <c r="E37" s="112"/>
      <c r="F37" s="23"/>
      <c r="G37" s="79"/>
      <c r="H37" s="126"/>
    </row>
    <row r="38" spans="1:8" x14ac:dyDescent="0.25">
      <c r="A38" s="17" t="s">
        <v>14</v>
      </c>
      <c r="B38" s="118" t="s">
        <v>125</v>
      </c>
      <c r="C38" s="118"/>
      <c r="D38" s="92">
        <v>0.85</v>
      </c>
      <c r="E38" s="93">
        <v>40</v>
      </c>
      <c r="F38" s="20">
        <v>0</v>
      </c>
      <c r="G38" s="80">
        <v>0</v>
      </c>
      <c r="H38" s="126"/>
    </row>
    <row r="39" spans="1:8" x14ac:dyDescent="0.25">
      <c r="A39" s="17" t="s">
        <v>13</v>
      </c>
      <c r="B39" s="118" t="s">
        <v>125</v>
      </c>
      <c r="C39" s="118"/>
      <c r="D39" s="92">
        <v>0.47</v>
      </c>
      <c r="E39" s="93">
        <v>45</v>
      </c>
      <c r="F39" s="20">
        <v>0</v>
      </c>
      <c r="G39" s="80">
        <v>0</v>
      </c>
      <c r="H39" s="126"/>
    </row>
    <row r="40" spans="1:8" x14ac:dyDescent="0.25">
      <c r="A40" s="17" t="s">
        <v>12</v>
      </c>
      <c r="B40" s="118" t="s">
        <v>125</v>
      </c>
      <c r="C40" s="118"/>
      <c r="D40" s="92">
        <v>0.71</v>
      </c>
      <c r="E40" s="93">
        <v>62</v>
      </c>
      <c r="F40" s="20">
        <v>0</v>
      </c>
      <c r="G40" s="80">
        <v>0</v>
      </c>
      <c r="H40" s="126"/>
    </row>
    <row r="41" spans="1:8" x14ac:dyDescent="0.25">
      <c r="A41" s="17" t="s">
        <v>11</v>
      </c>
      <c r="B41" s="118" t="s">
        <v>125</v>
      </c>
      <c r="C41" s="118"/>
      <c r="D41" s="92">
        <v>0.7</v>
      </c>
      <c r="E41" s="93">
        <v>60</v>
      </c>
      <c r="F41" s="20">
        <v>0</v>
      </c>
      <c r="G41" s="80">
        <v>0</v>
      </c>
      <c r="H41" s="126"/>
    </row>
    <row r="42" spans="1:8" x14ac:dyDescent="0.25">
      <c r="A42" s="17" t="s">
        <v>10</v>
      </c>
      <c r="B42" s="118" t="s">
        <v>125</v>
      </c>
      <c r="C42" s="118"/>
      <c r="D42" s="92">
        <v>0.53</v>
      </c>
      <c r="E42" s="93">
        <v>43</v>
      </c>
      <c r="F42" s="20">
        <v>0</v>
      </c>
      <c r="G42" s="80">
        <v>0</v>
      </c>
      <c r="H42" s="126"/>
    </row>
    <row r="43" spans="1:8" ht="31.5" x14ac:dyDescent="0.25">
      <c r="A43" s="15" t="s">
        <v>9</v>
      </c>
      <c r="B43" s="117"/>
      <c r="C43" s="117"/>
      <c r="D43" s="14"/>
      <c r="E43" s="16"/>
      <c r="F43" s="23"/>
      <c r="G43" s="79"/>
      <c r="H43" s="126"/>
    </row>
    <row r="44" spans="1:8" ht="31.5" x14ac:dyDescent="0.25">
      <c r="A44" s="12" t="s">
        <v>8</v>
      </c>
      <c r="B44" s="118">
        <v>0.50407932407965783</v>
      </c>
      <c r="C44" s="118"/>
      <c r="D44" s="92">
        <v>0.45</v>
      </c>
      <c r="E44" s="93">
        <v>109</v>
      </c>
      <c r="F44" s="20">
        <v>0</v>
      </c>
      <c r="G44" s="80">
        <v>0</v>
      </c>
      <c r="H44" s="126"/>
    </row>
    <row r="45" spans="1:8" x14ac:dyDescent="0.25">
      <c r="A45" s="12" t="s">
        <v>7</v>
      </c>
      <c r="B45" s="118">
        <v>0.53092926905840643</v>
      </c>
      <c r="C45" s="118"/>
      <c r="D45" s="92">
        <v>0.49</v>
      </c>
      <c r="E45" s="93">
        <v>107</v>
      </c>
      <c r="F45" s="20">
        <v>0</v>
      </c>
      <c r="G45" s="80">
        <v>0</v>
      </c>
      <c r="H45" s="126"/>
    </row>
    <row r="46" spans="1:8" x14ac:dyDescent="0.25">
      <c r="A46" s="12" t="s">
        <v>6</v>
      </c>
      <c r="B46" s="118">
        <v>0.66226255679497203</v>
      </c>
      <c r="C46" s="118"/>
      <c r="D46" s="92">
        <v>0.62</v>
      </c>
      <c r="E46" s="93">
        <v>109</v>
      </c>
      <c r="F46" s="20">
        <v>0</v>
      </c>
      <c r="G46" s="80">
        <v>0</v>
      </c>
      <c r="H46" s="126"/>
    </row>
    <row r="47" spans="1:8" ht="31.5" x14ac:dyDescent="0.25">
      <c r="A47" s="12" t="s">
        <v>5</v>
      </c>
      <c r="B47" s="118">
        <v>0.46463132283417963</v>
      </c>
      <c r="C47" s="118"/>
      <c r="D47" s="92">
        <v>0.43</v>
      </c>
      <c r="E47" s="93">
        <v>100</v>
      </c>
      <c r="F47" s="20">
        <v>0</v>
      </c>
      <c r="G47" s="80">
        <v>0</v>
      </c>
      <c r="H47" s="126"/>
    </row>
    <row r="48" spans="1:8" ht="31.5" x14ac:dyDescent="0.25">
      <c r="A48" s="15" t="s">
        <v>4</v>
      </c>
      <c r="B48" s="117"/>
      <c r="C48" s="117"/>
      <c r="D48" s="14"/>
      <c r="E48" s="13"/>
      <c r="F48" s="23"/>
      <c r="G48" s="79"/>
      <c r="H48" s="126"/>
    </row>
    <row r="49" spans="1:8" x14ac:dyDescent="0.25">
      <c r="A49" s="12" t="s">
        <v>3</v>
      </c>
      <c r="B49" s="118" t="s">
        <v>125</v>
      </c>
      <c r="C49" s="118"/>
      <c r="D49" s="92">
        <v>0.9</v>
      </c>
      <c r="E49" s="93">
        <v>70</v>
      </c>
      <c r="F49" s="20">
        <v>0</v>
      </c>
      <c r="G49" s="80">
        <v>0</v>
      </c>
      <c r="H49" s="126"/>
    </row>
    <row r="50" spans="1:8" ht="31.5" x14ac:dyDescent="0.25">
      <c r="A50" s="15" t="s">
        <v>2</v>
      </c>
      <c r="B50" s="117"/>
      <c r="C50" s="117"/>
      <c r="D50" s="14"/>
      <c r="E50" s="13"/>
      <c r="F50" s="23"/>
      <c r="G50" s="79"/>
      <c r="H50" s="126"/>
    </row>
    <row r="51" spans="1:8" x14ac:dyDescent="0.25">
      <c r="A51" s="12" t="s">
        <v>1</v>
      </c>
      <c r="B51" s="118" t="s">
        <v>125</v>
      </c>
      <c r="C51" s="118"/>
      <c r="D51" s="92">
        <v>0.78</v>
      </c>
      <c r="E51" s="93">
        <v>85</v>
      </c>
      <c r="F51" s="20">
        <v>0</v>
      </c>
      <c r="G51" s="80">
        <v>0</v>
      </c>
      <c r="H51" s="126"/>
    </row>
    <row r="52" spans="1:8" ht="16.5" thickBot="1" x14ac:dyDescent="0.3">
      <c r="A52" s="10" t="s">
        <v>0</v>
      </c>
      <c r="B52" s="119" t="s">
        <v>125</v>
      </c>
      <c r="C52" s="119"/>
      <c r="D52" s="94">
        <v>0.76</v>
      </c>
      <c r="E52" s="95">
        <v>72</v>
      </c>
      <c r="F52" s="91">
        <v>0</v>
      </c>
      <c r="G52" s="81">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H53"/>
  <sheetViews>
    <sheetView topLeftCell="A7" zoomScaleNormal="100" workbookViewId="0">
      <selection activeCell="G21" sqref="G21:G25"/>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86</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6</v>
      </c>
      <c r="E6" s="58">
        <f>D6/B6</f>
        <v>1.1806375442739079E-3</v>
      </c>
      <c r="F6" s="2">
        <v>484</v>
      </c>
      <c r="G6" s="66" t="s">
        <v>106</v>
      </c>
      <c r="H6" s="133"/>
    </row>
    <row r="7" spans="1:8" x14ac:dyDescent="0.25">
      <c r="A7" s="18" t="s">
        <v>52</v>
      </c>
      <c r="B7" s="59">
        <v>12797</v>
      </c>
      <c r="C7" s="59">
        <v>126</v>
      </c>
      <c r="D7" s="2">
        <v>42</v>
      </c>
      <c r="E7" s="58">
        <f>D7/B7</f>
        <v>3.2820192232554503E-3</v>
      </c>
      <c r="F7" s="2">
        <v>182</v>
      </c>
      <c r="G7" s="66" t="s">
        <v>107</v>
      </c>
      <c r="H7" s="133"/>
    </row>
    <row r="8" spans="1:8" x14ac:dyDescent="0.25">
      <c r="A8" s="18" t="s">
        <v>51</v>
      </c>
      <c r="B8" s="59">
        <v>3155</v>
      </c>
      <c r="C8" s="59">
        <v>451</v>
      </c>
      <c r="D8" s="2">
        <v>7</v>
      </c>
      <c r="E8" s="58">
        <f>D8/B8</f>
        <v>2.2187004754358162E-3</v>
      </c>
      <c r="F8" s="2">
        <v>781</v>
      </c>
      <c r="G8" s="66" t="s">
        <v>108</v>
      </c>
      <c r="H8" s="133"/>
    </row>
    <row r="9" spans="1:8" x14ac:dyDescent="0.25">
      <c r="A9" s="18" t="s">
        <v>50</v>
      </c>
      <c r="B9" s="59">
        <v>1369</v>
      </c>
      <c r="C9" s="59">
        <v>474</v>
      </c>
      <c r="D9" s="2">
        <v>0</v>
      </c>
      <c r="E9" s="58">
        <f>D9/B9</f>
        <v>0</v>
      </c>
      <c r="F9" s="2" t="s">
        <v>105</v>
      </c>
      <c r="G9" s="66" t="s">
        <v>109</v>
      </c>
      <c r="H9" s="133"/>
    </row>
    <row r="10" spans="1:8" x14ac:dyDescent="0.25">
      <c r="A10" s="18" t="s">
        <v>49</v>
      </c>
      <c r="B10" s="59">
        <v>309</v>
      </c>
      <c r="C10" s="59">
        <v>626</v>
      </c>
      <c r="D10" s="2">
        <v>1</v>
      </c>
      <c r="E10" s="58">
        <f>D10/B10</f>
        <v>3.2362459546925568E-3</v>
      </c>
      <c r="F10" s="2">
        <v>533</v>
      </c>
      <c r="G10" s="66" t="s">
        <v>110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0+12</f>
        <v>12</v>
      </c>
      <c r="E12" s="62">
        <f>D12/D12</f>
        <v>1</v>
      </c>
      <c r="F12" s="47"/>
      <c r="G12" s="46"/>
      <c r="H12" s="133"/>
    </row>
    <row r="13" spans="1:8" ht="18.75" customHeight="1" thickBot="1" x14ac:dyDescent="0.3">
      <c r="A13" s="45" t="s">
        <v>46</v>
      </c>
      <c r="B13" s="44"/>
      <c r="C13" s="44"/>
      <c r="D13" s="51">
        <v>0</v>
      </c>
      <c r="E13" s="42">
        <f>D13/D12</f>
        <v>0</v>
      </c>
      <c r="F13" s="41"/>
      <c r="G13" s="40"/>
      <c r="H13" s="133"/>
    </row>
    <row r="14" spans="1:8" ht="18.75" customHeight="1" x14ac:dyDescent="0.25">
      <c r="A14" s="50" t="s">
        <v>45</v>
      </c>
      <c r="B14" s="49"/>
      <c r="C14" s="49"/>
      <c r="D14" s="48">
        <f>4+20</f>
        <v>24</v>
      </c>
      <c r="E14" s="62">
        <f>D14/D14</f>
        <v>1</v>
      </c>
      <c r="F14" s="47"/>
      <c r="G14" s="46"/>
      <c r="H14" s="133"/>
    </row>
    <row r="15" spans="1:8" ht="18.75" customHeight="1" thickBot="1" x14ac:dyDescent="0.3">
      <c r="A15" s="45" t="s">
        <v>44</v>
      </c>
      <c r="B15" s="44"/>
      <c r="C15" s="44"/>
      <c r="D15" s="51">
        <v>4</v>
      </c>
      <c r="E15" s="42">
        <f>D15/D14</f>
        <v>0.16666666666666666</v>
      </c>
      <c r="F15" s="41"/>
      <c r="G15" s="40"/>
      <c r="H15" s="133"/>
    </row>
    <row r="16" spans="1:8" ht="18.75" customHeight="1" x14ac:dyDescent="0.25">
      <c r="A16" s="50" t="s">
        <v>43</v>
      </c>
      <c r="B16" s="49"/>
      <c r="C16" s="49"/>
      <c r="D16" s="48">
        <f>10+5</f>
        <v>15</v>
      </c>
      <c r="E16" s="63">
        <f>D16/D16</f>
        <v>1</v>
      </c>
      <c r="F16" s="47"/>
      <c r="G16" s="46"/>
      <c r="H16" s="133"/>
    </row>
    <row r="17" spans="1:8" ht="16.5" thickBot="1" x14ac:dyDescent="0.3">
      <c r="A17" s="45" t="s">
        <v>42</v>
      </c>
      <c r="B17" s="44"/>
      <c r="C17" s="44"/>
      <c r="D17" s="43">
        <v>10</v>
      </c>
      <c r="E17" s="42">
        <f>D17/D16</f>
        <v>0.66666666666666663</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85</v>
      </c>
      <c r="F20" s="137"/>
      <c r="G20" s="26" t="s">
        <v>37</v>
      </c>
      <c r="H20" s="133"/>
    </row>
    <row r="21" spans="1:8" x14ac:dyDescent="0.25">
      <c r="A21" s="18" t="s">
        <v>36</v>
      </c>
      <c r="B21" s="141">
        <v>0.40500000000000003</v>
      </c>
      <c r="C21" s="141"/>
      <c r="D21" s="33">
        <v>0.316</v>
      </c>
      <c r="E21" s="142">
        <v>0.35699999999999998</v>
      </c>
      <c r="F21" s="142"/>
      <c r="G21" s="32">
        <v>0.51</v>
      </c>
      <c r="H21" s="133"/>
    </row>
    <row r="22" spans="1:8" x14ac:dyDescent="0.25">
      <c r="A22" s="18" t="s">
        <v>35</v>
      </c>
      <c r="B22" s="141">
        <v>0.436</v>
      </c>
      <c r="C22" s="141"/>
      <c r="D22" s="33">
        <v>0.44700000000000001</v>
      </c>
      <c r="E22" s="142">
        <v>0.2</v>
      </c>
      <c r="F22" s="142"/>
      <c r="G22" s="32">
        <v>0.14299999999999999</v>
      </c>
      <c r="H22" s="133"/>
    </row>
    <row r="23" spans="1:8" x14ac:dyDescent="0.25">
      <c r="A23" s="18" t="s">
        <v>34</v>
      </c>
      <c r="B23" s="141">
        <v>0.30299999999999999</v>
      </c>
      <c r="C23" s="141"/>
      <c r="D23" s="33">
        <v>0.376</v>
      </c>
      <c r="E23" s="142">
        <v>0.36799999999999999</v>
      </c>
      <c r="F23" s="142"/>
      <c r="G23" s="32">
        <v>0.219</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3.3</v>
      </c>
      <c r="F25" s="145"/>
      <c r="G25" s="77">
        <v>4.9000000000000004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f>0/1</f>
        <v>0</v>
      </c>
      <c r="G29" s="80">
        <v>0</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f>1/1</f>
        <v>1</v>
      </c>
      <c r="G31" s="80">
        <v>1</v>
      </c>
      <c r="H31" s="126"/>
    </row>
    <row r="32" spans="1:8" s="19" customFormat="1" x14ac:dyDescent="0.25">
      <c r="A32" s="21" t="s">
        <v>20</v>
      </c>
      <c r="B32" s="118">
        <v>0.63615495384562903</v>
      </c>
      <c r="C32" s="118"/>
      <c r="D32" s="113">
        <v>0.59</v>
      </c>
      <c r="E32" s="93">
        <v>109</v>
      </c>
      <c r="F32" s="97">
        <v>1</v>
      </c>
      <c r="G32" s="80">
        <v>1</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20" t="s">
        <v>105</v>
      </c>
      <c r="G34" s="80" t="s">
        <v>105</v>
      </c>
      <c r="H34" s="126"/>
    </row>
    <row r="35" spans="1:8" x14ac:dyDescent="0.25">
      <c r="A35" s="18" t="s">
        <v>17</v>
      </c>
      <c r="B35" s="118">
        <v>0.57079171723940547</v>
      </c>
      <c r="C35" s="118"/>
      <c r="D35" s="113">
        <v>0.5</v>
      </c>
      <c r="E35" s="93">
        <v>62</v>
      </c>
      <c r="F35" s="20" t="s">
        <v>105</v>
      </c>
      <c r="G35" s="80" t="s">
        <v>105</v>
      </c>
      <c r="H35" s="126"/>
    </row>
    <row r="36" spans="1:8" ht="31.5" customHeight="1" x14ac:dyDescent="0.25">
      <c r="A36" s="18" t="s">
        <v>16</v>
      </c>
      <c r="B36" s="118">
        <v>0.47512455188664032</v>
      </c>
      <c r="C36" s="118"/>
      <c r="D36" s="113">
        <v>0.44</v>
      </c>
      <c r="E36" s="93">
        <v>62</v>
      </c>
      <c r="F36" s="20" t="s">
        <v>105</v>
      </c>
      <c r="G36" s="80" t="s">
        <v>105</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t="s">
        <v>105</v>
      </c>
      <c r="G38" s="80" t="s">
        <v>105</v>
      </c>
      <c r="H38" s="126"/>
    </row>
    <row r="39" spans="1:8" x14ac:dyDescent="0.25">
      <c r="A39" s="17" t="s">
        <v>13</v>
      </c>
      <c r="B39" s="118" t="s">
        <v>125</v>
      </c>
      <c r="C39" s="118"/>
      <c r="D39" s="113">
        <v>0.47</v>
      </c>
      <c r="E39" s="93">
        <v>45</v>
      </c>
      <c r="F39" s="20" t="s">
        <v>105</v>
      </c>
      <c r="G39" s="80" t="s">
        <v>105</v>
      </c>
      <c r="H39" s="126"/>
    </row>
    <row r="40" spans="1:8" x14ac:dyDescent="0.25">
      <c r="A40" s="17" t="s">
        <v>12</v>
      </c>
      <c r="B40" s="118" t="s">
        <v>125</v>
      </c>
      <c r="C40" s="118"/>
      <c r="D40" s="113">
        <v>0.71</v>
      </c>
      <c r="E40" s="93">
        <v>62</v>
      </c>
      <c r="F40" s="20" t="s">
        <v>105</v>
      </c>
      <c r="G40" s="80" t="s">
        <v>105</v>
      </c>
      <c r="H40" s="126"/>
    </row>
    <row r="41" spans="1:8" x14ac:dyDescent="0.25">
      <c r="A41" s="17" t="s">
        <v>11</v>
      </c>
      <c r="B41" s="118" t="s">
        <v>125</v>
      </c>
      <c r="C41" s="118"/>
      <c r="D41" s="113">
        <v>0.7</v>
      </c>
      <c r="E41" s="93">
        <v>60</v>
      </c>
      <c r="F41" s="20" t="s">
        <v>105</v>
      </c>
      <c r="G41" s="80" t="s">
        <v>105</v>
      </c>
      <c r="H41" s="126"/>
    </row>
    <row r="42" spans="1:8" x14ac:dyDescent="0.25">
      <c r="A42" s="17" t="s">
        <v>10</v>
      </c>
      <c r="B42" s="118" t="s">
        <v>125</v>
      </c>
      <c r="C42" s="118"/>
      <c r="D42" s="113">
        <v>0.53</v>
      </c>
      <c r="E42" s="93">
        <v>43</v>
      </c>
      <c r="F42" s="20" t="s">
        <v>105</v>
      </c>
      <c r="G42" s="80" t="s">
        <v>105</v>
      </c>
      <c r="H42" s="126"/>
    </row>
    <row r="43" spans="1:8" ht="31.5" x14ac:dyDescent="0.25">
      <c r="A43" s="15" t="s">
        <v>9</v>
      </c>
      <c r="B43" s="117"/>
      <c r="C43" s="117"/>
      <c r="D43" s="114"/>
      <c r="E43" s="16"/>
      <c r="F43" s="98"/>
      <c r="G43" s="79"/>
      <c r="H43" s="126"/>
    </row>
    <row r="44" spans="1:8" ht="31.5" x14ac:dyDescent="0.25">
      <c r="A44" s="12" t="s">
        <v>8</v>
      </c>
      <c r="B44" s="118">
        <v>0.50407932407965783</v>
      </c>
      <c r="C44" s="118"/>
      <c r="D44" s="113">
        <v>0.45</v>
      </c>
      <c r="E44" s="93">
        <v>109</v>
      </c>
      <c r="F44" s="97">
        <v>1</v>
      </c>
      <c r="G44" s="80">
        <v>1</v>
      </c>
      <c r="H44" s="126"/>
    </row>
    <row r="45" spans="1:8" x14ac:dyDescent="0.25">
      <c r="A45" s="12" t="s">
        <v>7</v>
      </c>
      <c r="B45" s="118">
        <v>0.53092926905840643</v>
      </c>
      <c r="C45" s="118"/>
      <c r="D45" s="113">
        <v>0.49</v>
      </c>
      <c r="E45" s="93">
        <v>107</v>
      </c>
      <c r="F45" s="97">
        <v>1</v>
      </c>
      <c r="G45" s="80">
        <v>1</v>
      </c>
      <c r="H45" s="126"/>
    </row>
    <row r="46" spans="1:8" x14ac:dyDescent="0.25">
      <c r="A46" s="12" t="s">
        <v>6</v>
      </c>
      <c r="B46" s="118">
        <v>0.66226255679497203</v>
      </c>
      <c r="C46" s="118"/>
      <c r="D46" s="113">
        <v>0.62</v>
      </c>
      <c r="E46" s="93">
        <v>109</v>
      </c>
      <c r="F46" s="97">
        <v>1</v>
      </c>
      <c r="G46" s="80">
        <v>1</v>
      </c>
      <c r="H46" s="126"/>
    </row>
    <row r="47" spans="1:8" ht="31.5" x14ac:dyDescent="0.25">
      <c r="A47" s="12" t="s">
        <v>5</v>
      </c>
      <c r="B47" s="118">
        <v>0.46463132283417963</v>
      </c>
      <c r="C47" s="118"/>
      <c r="D47" s="113">
        <v>0.43</v>
      </c>
      <c r="E47" s="93">
        <v>100</v>
      </c>
      <c r="F47" s="97">
        <v>1</v>
      </c>
      <c r="G47" s="80">
        <v>1</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v>0</v>
      </c>
      <c r="G49" s="80">
        <v>0</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v>1</v>
      </c>
      <c r="G51" s="80">
        <v>1</v>
      </c>
      <c r="H51" s="126"/>
    </row>
    <row r="52" spans="1:8" ht="16.5" thickBot="1" x14ac:dyDescent="0.3">
      <c r="A52" s="10" t="s">
        <v>0</v>
      </c>
      <c r="B52" s="119" t="s">
        <v>125</v>
      </c>
      <c r="C52" s="119"/>
      <c r="D52" s="115">
        <v>0.76</v>
      </c>
      <c r="E52" s="95">
        <v>72</v>
      </c>
      <c r="F52" s="99">
        <v>0</v>
      </c>
      <c r="G52" s="81">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3"/>
  <sheetViews>
    <sheetView topLeftCell="A13"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68</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242</v>
      </c>
      <c r="E6" s="58">
        <f>D6/B6</f>
        <v>4.7619047619047616E-2</v>
      </c>
      <c r="F6" s="2">
        <v>349</v>
      </c>
      <c r="G6" s="65">
        <v>349</v>
      </c>
      <c r="H6" s="133"/>
    </row>
    <row r="7" spans="1:8" x14ac:dyDescent="0.25">
      <c r="A7" s="18" t="s">
        <v>52</v>
      </c>
      <c r="B7" s="59">
        <v>12797</v>
      </c>
      <c r="C7" s="59">
        <v>126</v>
      </c>
      <c r="D7" s="2">
        <v>709</v>
      </c>
      <c r="E7" s="58">
        <f>D7/B7</f>
        <v>5.540361022114558E-2</v>
      </c>
      <c r="F7" s="2">
        <v>103</v>
      </c>
      <c r="G7" s="65">
        <v>103</v>
      </c>
      <c r="H7" s="133"/>
    </row>
    <row r="8" spans="1:8" x14ac:dyDescent="0.25">
      <c r="A8" s="18" t="s">
        <v>51</v>
      </c>
      <c r="B8" s="59">
        <v>3155</v>
      </c>
      <c r="C8" s="59">
        <v>451</v>
      </c>
      <c r="D8" s="2">
        <v>168</v>
      </c>
      <c r="E8" s="58">
        <f>D8/B8</f>
        <v>5.324881141045959E-2</v>
      </c>
      <c r="F8" s="2">
        <v>546</v>
      </c>
      <c r="G8" s="65">
        <v>546</v>
      </c>
      <c r="H8" s="133"/>
    </row>
    <row r="9" spans="1:8" x14ac:dyDescent="0.25">
      <c r="A9" s="18" t="s">
        <v>50</v>
      </c>
      <c r="B9" s="59">
        <v>1369</v>
      </c>
      <c r="C9" s="59">
        <v>474</v>
      </c>
      <c r="D9" s="2">
        <v>88</v>
      </c>
      <c r="E9" s="58">
        <f>D9/B9</f>
        <v>6.4280496712929139E-2</v>
      </c>
      <c r="F9" s="2">
        <v>413</v>
      </c>
      <c r="G9" s="65">
        <v>413</v>
      </c>
      <c r="H9" s="133"/>
    </row>
    <row r="10" spans="1:8" x14ac:dyDescent="0.25">
      <c r="A10" s="18" t="s">
        <v>49</v>
      </c>
      <c r="B10" s="59">
        <v>309</v>
      </c>
      <c r="C10" s="59">
        <v>626</v>
      </c>
      <c r="D10" s="2">
        <v>16</v>
      </c>
      <c r="E10" s="58">
        <f>D10/B10</f>
        <v>5.1779935275080909E-2</v>
      </c>
      <c r="F10" s="2">
        <v>659</v>
      </c>
      <c r="G10" s="65">
        <v>659</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130+142</f>
        <v>272</v>
      </c>
      <c r="E12" s="62">
        <f>D12/D12</f>
        <v>1</v>
      </c>
      <c r="F12" s="47"/>
      <c r="G12" s="46"/>
      <c r="H12" s="133"/>
    </row>
    <row r="13" spans="1:8" ht="18.75" customHeight="1" thickBot="1" x14ac:dyDescent="0.3">
      <c r="A13" s="45" t="s">
        <v>46</v>
      </c>
      <c r="B13" s="44"/>
      <c r="C13" s="44"/>
      <c r="D13" s="51">
        <v>130</v>
      </c>
      <c r="E13" s="42">
        <f>D13/D12</f>
        <v>0.47794117647058826</v>
      </c>
      <c r="F13" s="41"/>
      <c r="G13" s="40"/>
      <c r="H13" s="133"/>
    </row>
    <row r="14" spans="1:8" ht="18.75" customHeight="1" x14ac:dyDescent="0.25">
      <c r="A14" s="50" t="s">
        <v>45</v>
      </c>
      <c r="B14" s="49"/>
      <c r="C14" s="49"/>
      <c r="D14" s="48">
        <f>43+21</f>
        <v>64</v>
      </c>
      <c r="E14" s="62">
        <f>D14/D14</f>
        <v>1</v>
      </c>
      <c r="F14" s="47"/>
      <c r="G14" s="46"/>
      <c r="H14" s="133"/>
    </row>
    <row r="15" spans="1:8" ht="18.75" customHeight="1" thickBot="1" x14ac:dyDescent="0.3">
      <c r="A15" s="45" t="s">
        <v>44</v>
      </c>
      <c r="B15" s="44"/>
      <c r="C15" s="44"/>
      <c r="D15" s="51">
        <v>43</v>
      </c>
      <c r="E15" s="42">
        <f>D15/D14</f>
        <v>0.671875</v>
      </c>
      <c r="F15" s="41"/>
      <c r="G15" s="40"/>
      <c r="H15" s="133"/>
    </row>
    <row r="16" spans="1:8" ht="18.75" customHeight="1" x14ac:dyDescent="0.25">
      <c r="A16" s="50" t="s">
        <v>43</v>
      </c>
      <c r="B16" s="49"/>
      <c r="C16" s="49"/>
      <c r="D16" s="48">
        <f>233+24</f>
        <v>257</v>
      </c>
      <c r="E16" s="63">
        <f>D16/D16</f>
        <v>1</v>
      </c>
      <c r="F16" s="47"/>
      <c r="G16" s="46"/>
      <c r="H16" s="133"/>
    </row>
    <row r="17" spans="1:8" ht="16.5" thickBot="1" x14ac:dyDescent="0.3">
      <c r="A17" s="45" t="s">
        <v>42</v>
      </c>
      <c r="B17" s="44"/>
      <c r="C17" s="44"/>
      <c r="D17" s="43">
        <v>233</v>
      </c>
      <c r="E17" s="42">
        <f>D17/D16</f>
        <v>0.9066147859922179</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67</v>
      </c>
      <c r="F20" s="137"/>
      <c r="G20" s="26" t="s">
        <v>37</v>
      </c>
      <c r="H20" s="133"/>
    </row>
    <row r="21" spans="1:8" x14ac:dyDescent="0.25">
      <c r="A21" s="18" t="s">
        <v>36</v>
      </c>
      <c r="B21" s="141">
        <v>0.40500000000000003</v>
      </c>
      <c r="C21" s="141"/>
      <c r="D21" s="33">
        <v>0.316</v>
      </c>
      <c r="E21" s="142">
        <v>0.216</v>
      </c>
      <c r="F21" s="142"/>
      <c r="G21" s="32">
        <v>0.216</v>
      </c>
      <c r="H21" s="133"/>
    </row>
    <row r="22" spans="1:8" x14ac:dyDescent="0.25">
      <c r="A22" s="18" t="s">
        <v>35</v>
      </c>
      <c r="B22" s="141">
        <v>0.436</v>
      </c>
      <c r="C22" s="141"/>
      <c r="D22" s="33">
        <v>0.44700000000000001</v>
      </c>
      <c r="E22" s="142">
        <v>0.45500000000000002</v>
      </c>
      <c r="F22" s="142"/>
      <c r="G22" s="32">
        <v>0.45500000000000002</v>
      </c>
      <c r="H22" s="133"/>
    </row>
    <row r="23" spans="1:8" x14ac:dyDescent="0.25">
      <c r="A23" s="18" t="s">
        <v>34</v>
      </c>
      <c r="B23" s="141">
        <v>0.30299999999999999</v>
      </c>
      <c r="C23" s="141"/>
      <c r="D23" s="33">
        <v>0.376</v>
      </c>
      <c r="E23" s="142">
        <v>0.436</v>
      </c>
      <c r="F23" s="142"/>
      <c r="G23" s="32">
        <v>0.436</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5.9</v>
      </c>
      <c r="F25" s="145"/>
      <c r="G25" s="70">
        <v>5.9</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f>4/5</f>
        <v>0.8</v>
      </c>
      <c r="G29" s="80">
        <v>5</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f>4/7</f>
        <v>0.5714285714285714</v>
      </c>
      <c r="G31" s="80">
        <v>7</v>
      </c>
      <c r="H31" s="126"/>
    </row>
    <row r="32" spans="1:8" s="19" customFormat="1" x14ac:dyDescent="0.25">
      <c r="A32" s="21" t="s">
        <v>20</v>
      </c>
      <c r="B32" s="118">
        <v>0.63615495384562903</v>
      </c>
      <c r="C32" s="118"/>
      <c r="D32" s="113">
        <v>0.59</v>
      </c>
      <c r="E32" s="93">
        <v>109</v>
      </c>
      <c r="F32" s="97">
        <f>11/15</f>
        <v>0.73333333333333328</v>
      </c>
      <c r="G32" s="80">
        <v>15</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97">
        <v>0.88</v>
      </c>
      <c r="G34" s="80">
        <v>8</v>
      </c>
      <c r="H34" s="126"/>
    </row>
    <row r="35" spans="1:8" x14ac:dyDescent="0.25">
      <c r="A35" s="18" t="s">
        <v>17</v>
      </c>
      <c r="B35" s="118">
        <v>0.57079171723940547</v>
      </c>
      <c r="C35" s="118"/>
      <c r="D35" s="113">
        <v>0.5</v>
      </c>
      <c r="E35" s="93">
        <v>62</v>
      </c>
      <c r="F35" s="97">
        <f>5/8</f>
        <v>0.625</v>
      </c>
      <c r="G35" s="80">
        <v>8</v>
      </c>
      <c r="H35" s="126"/>
    </row>
    <row r="36" spans="1:8" ht="31.5" customHeight="1" x14ac:dyDescent="0.25">
      <c r="A36" s="18" t="s">
        <v>16</v>
      </c>
      <c r="B36" s="118">
        <v>0.47512455188664032</v>
      </c>
      <c r="C36" s="118"/>
      <c r="D36" s="113">
        <v>0.44</v>
      </c>
      <c r="E36" s="93">
        <v>62</v>
      </c>
      <c r="F36" s="97">
        <f>4/8</f>
        <v>0.5</v>
      </c>
      <c r="G36" s="80">
        <v>8</v>
      </c>
      <c r="H36" s="126"/>
    </row>
    <row r="37" spans="1:8" ht="31.5" x14ac:dyDescent="0.25">
      <c r="A37" s="15" t="s">
        <v>15</v>
      </c>
      <c r="B37" s="117"/>
      <c r="C37" s="117"/>
      <c r="D37" s="114"/>
      <c r="E37" s="112"/>
      <c r="F37" s="98"/>
      <c r="G37" s="79"/>
      <c r="H37" s="126"/>
    </row>
    <row r="38" spans="1:8" x14ac:dyDescent="0.25">
      <c r="A38" s="17" t="s">
        <v>14</v>
      </c>
      <c r="B38" s="118" t="s">
        <v>125</v>
      </c>
      <c r="C38" s="118"/>
      <c r="D38" s="113">
        <v>0.85</v>
      </c>
      <c r="E38" s="93">
        <v>40</v>
      </c>
      <c r="F38" s="97">
        <f>5/6</f>
        <v>0.83333333333333337</v>
      </c>
      <c r="G38" s="80">
        <v>6</v>
      </c>
      <c r="H38" s="126"/>
    </row>
    <row r="39" spans="1:8" x14ac:dyDescent="0.25">
      <c r="A39" s="17" t="s">
        <v>13</v>
      </c>
      <c r="B39" s="118" t="s">
        <v>125</v>
      </c>
      <c r="C39" s="118"/>
      <c r="D39" s="113">
        <v>0.47</v>
      </c>
      <c r="E39" s="93">
        <v>45</v>
      </c>
      <c r="F39" s="97">
        <f>3/5</f>
        <v>0.6</v>
      </c>
      <c r="G39" s="80">
        <v>5</v>
      </c>
      <c r="H39" s="126"/>
    </row>
    <row r="40" spans="1:8" x14ac:dyDescent="0.25">
      <c r="A40" s="17" t="s">
        <v>12</v>
      </c>
      <c r="B40" s="118" t="s">
        <v>125</v>
      </c>
      <c r="C40" s="118"/>
      <c r="D40" s="113">
        <v>0.71</v>
      </c>
      <c r="E40" s="93">
        <v>62</v>
      </c>
      <c r="F40" s="97">
        <f>7/8</f>
        <v>0.875</v>
      </c>
      <c r="G40" s="80">
        <v>8</v>
      </c>
      <c r="H40" s="126"/>
    </row>
    <row r="41" spans="1:8" x14ac:dyDescent="0.25">
      <c r="A41" s="17" t="s">
        <v>11</v>
      </c>
      <c r="B41" s="118" t="s">
        <v>125</v>
      </c>
      <c r="C41" s="118"/>
      <c r="D41" s="113">
        <v>0.7</v>
      </c>
      <c r="E41" s="93">
        <v>60</v>
      </c>
      <c r="F41" s="97">
        <f>7/8</f>
        <v>0.875</v>
      </c>
      <c r="G41" s="80">
        <v>8</v>
      </c>
      <c r="H41" s="126"/>
    </row>
    <row r="42" spans="1:8" x14ac:dyDescent="0.25">
      <c r="A42" s="17" t="s">
        <v>10</v>
      </c>
      <c r="B42" s="118" t="s">
        <v>125</v>
      </c>
      <c r="C42" s="118"/>
      <c r="D42" s="113">
        <v>0.53</v>
      </c>
      <c r="E42" s="93">
        <v>43</v>
      </c>
      <c r="F42" s="97">
        <f>4/5</f>
        <v>0.8</v>
      </c>
      <c r="G42" s="80">
        <v>5</v>
      </c>
      <c r="H42" s="126"/>
    </row>
    <row r="43" spans="1:8" ht="31.5" x14ac:dyDescent="0.25">
      <c r="A43" s="15" t="s">
        <v>9</v>
      </c>
      <c r="B43" s="117"/>
      <c r="C43" s="117"/>
      <c r="D43" s="114"/>
      <c r="E43" s="16"/>
      <c r="F43" s="98"/>
      <c r="G43" s="79"/>
      <c r="H43" s="126"/>
    </row>
    <row r="44" spans="1:8" ht="31.5" x14ac:dyDescent="0.25">
      <c r="A44" s="12" t="s">
        <v>8</v>
      </c>
      <c r="B44" s="118">
        <v>0.50407932407965783</v>
      </c>
      <c r="C44" s="118"/>
      <c r="D44" s="113">
        <v>0.45</v>
      </c>
      <c r="E44" s="93">
        <v>109</v>
      </c>
      <c r="F44" s="97">
        <f>10/15</f>
        <v>0.66666666666666663</v>
      </c>
      <c r="G44" s="80">
        <v>15</v>
      </c>
      <c r="H44" s="126"/>
    </row>
    <row r="45" spans="1:8" x14ac:dyDescent="0.25">
      <c r="A45" s="12" t="s">
        <v>7</v>
      </c>
      <c r="B45" s="118">
        <v>0.53092926905840643</v>
      </c>
      <c r="C45" s="118"/>
      <c r="D45" s="113">
        <v>0.49</v>
      </c>
      <c r="E45" s="93">
        <v>107</v>
      </c>
      <c r="F45" s="97">
        <f>8/14</f>
        <v>0.5714285714285714</v>
      </c>
      <c r="G45" s="80">
        <v>14</v>
      </c>
      <c r="H45" s="126"/>
    </row>
    <row r="46" spans="1:8" x14ac:dyDescent="0.25">
      <c r="A46" s="12" t="s">
        <v>6</v>
      </c>
      <c r="B46" s="118">
        <v>0.66226255679497203</v>
      </c>
      <c r="C46" s="118"/>
      <c r="D46" s="113">
        <v>0.62</v>
      </c>
      <c r="E46" s="93">
        <v>109</v>
      </c>
      <c r="F46" s="97">
        <f>11/15</f>
        <v>0.73333333333333328</v>
      </c>
      <c r="G46" s="80">
        <v>15</v>
      </c>
      <c r="H46" s="126"/>
    </row>
    <row r="47" spans="1:8" ht="31.5" x14ac:dyDescent="0.25">
      <c r="A47" s="12" t="s">
        <v>5</v>
      </c>
      <c r="B47" s="118">
        <v>0.46463132283417963</v>
      </c>
      <c r="C47" s="118"/>
      <c r="D47" s="113">
        <v>0.43</v>
      </c>
      <c r="E47" s="93">
        <v>100</v>
      </c>
      <c r="F47" s="97">
        <f>6/13</f>
        <v>0.46153846153846156</v>
      </c>
      <c r="G47" s="80">
        <v>13</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f>6/7</f>
        <v>0.8571428571428571</v>
      </c>
      <c r="G49" s="80">
        <v>7</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f>10/14</f>
        <v>0.7142857142857143</v>
      </c>
      <c r="G51" s="80">
        <v>14</v>
      </c>
      <c r="H51" s="126"/>
    </row>
    <row r="52" spans="1:8" ht="16.5" thickBot="1" x14ac:dyDescent="0.3">
      <c r="A52" s="10" t="s">
        <v>0</v>
      </c>
      <c r="B52" s="119" t="s">
        <v>125</v>
      </c>
      <c r="C52" s="119"/>
      <c r="D52" s="115">
        <v>0.76</v>
      </c>
      <c r="E52" s="95">
        <v>72</v>
      </c>
      <c r="F52" s="99">
        <f>6/10</f>
        <v>0.6</v>
      </c>
      <c r="G52" s="81">
        <v>10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53"/>
  <sheetViews>
    <sheetView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70</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47</v>
      </c>
      <c r="E6" s="58">
        <f>D6/B6</f>
        <v>9.2483274301456125E-3</v>
      </c>
      <c r="F6" s="65">
        <v>204</v>
      </c>
      <c r="G6" s="66" t="s">
        <v>115</v>
      </c>
      <c r="H6" s="133"/>
    </row>
    <row r="7" spans="1:8" x14ac:dyDescent="0.25">
      <c r="A7" s="18" t="s">
        <v>52</v>
      </c>
      <c r="B7" s="59">
        <v>12797</v>
      </c>
      <c r="C7" s="59">
        <v>126</v>
      </c>
      <c r="D7" s="65">
        <v>77</v>
      </c>
      <c r="E7" s="58">
        <f>D7/B7</f>
        <v>6.0170352426349924E-3</v>
      </c>
      <c r="F7" s="65">
        <v>133</v>
      </c>
      <c r="G7" s="66" t="s">
        <v>116</v>
      </c>
      <c r="H7" s="133"/>
    </row>
    <row r="8" spans="1:8" x14ac:dyDescent="0.25">
      <c r="A8" s="18" t="s">
        <v>51</v>
      </c>
      <c r="B8" s="59">
        <v>3155</v>
      </c>
      <c r="C8" s="59">
        <v>451</v>
      </c>
      <c r="D8" s="65">
        <v>37</v>
      </c>
      <c r="E8" s="58">
        <f>D8/B8</f>
        <v>1.1727416798732172E-2</v>
      </c>
      <c r="F8" s="65">
        <v>216</v>
      </c>
      <c r="G8" s="66" t="s">
        <v>117</v>
      </c>
      <c r="H8" s="133"/>
    </row>
    <row r="9" spans="1:8" x14ac:dyDescent="0.25">
      <c r="A9" s="18" t="s">
        <v>50</v>
      </c>
      <c r="B9" s="59">
        <v>1369</v>
      </c>
      <c r="C9" s="59">
        <v>474</v>
      </c>
      <c r="D9" s="65">
        <v>2</v>
      </c>
      <c r="E9" s="58">
        <f>D9/B9</f>
        <v>1.4609203798392988E-3</v>
      </c>
      <c r="F9" s="65">
        <v>168</v>
      </c>
      <c r="G9" s="66" t="s">
        <v>118</v>
      </c>
      <c r="H9" s="133"/>
    </row>
    <row r="10" spans="1:8" x14ac:dyDescent="0.25">
      <c r="A10" s="18" t="s">
        <v>49</v>
      </c>
      <c r="B10" s="59">
        <v>309</v>
      </c>
      <c r="C10" s="59">
        <v>626</v>
      </c>
      <c r="D10" s="65">
        <v>0</v>
      </c>
      <c r="E10" s="58">
        <f>D10/B10</f>
        <v>0</v>
      </c>
      <c r="F10" s="65" t="s">
        <v>105</v>
      </c>
      <c r="G10" s="66">
        <v>1023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8+39</f>
        <v>47</v>
      </c>
      <c r="E12" s="62">
        <f>D12/D12</f>
        <v>1</v>
      </c>
      <c r="F12" s="47"/>
      <c r="G12" s="46"/>
      <c r="H12" s="133"/>
    </row>
    <row r="13" spans="1:8" ht="18.75" customHeight="1" thickBot="1" x14ac:dyDescent="0.3">
      <c r="A13" s="45" t="s">
        <v>46</v>
      </c>
      <c r="B13" s="44"/>
      <c r="C13" s="44"/>
      <c r="D13" s="51">
        <v>8</v>
      </c>
      <c r="E13" s="42">
        <f>D13/D12</f>
        <v>0.1702127659574468</v>
      </c>
      <c r="F13" s="41"/>
      <c r="G13" s="40"/>
      <c r="H13" s="133"/>
    </row>
    <row r="14" spans="1:8" ht="18.75" customHeight="1" x14ac:dyDescent="0.25">
      <c r="A14" s="50" t="s">
        <v>45</v>
      </c>
      <c r="B14" s="49"/>
      <c r="C14" s="49"/>
      <c r="D14" s="48">
        <f>1+15</f>
        <v>16</v>
      </c>
      <c r="E14" s="62">
        <f>D14/D14</f>
        <v>1</v>
      </c>
      <c r="F14" s="47"/>
      <c r="G14" s="46"/>
      <c r="H14" s="133"/>
    </row>
    <row r="15" spans="1:8" ht="18.75" customHeight="1" thickBot="1" x14ac:dyDescent="0.3">
      <c r="A15" s="45" t="s">
        <v>44</v>
      </c>
      <c r="B15" s="44"/>
      <c r="C15" s="44"/>
      <c r="D15" s="51">
        <v>1</v>
      </c>
      <c r="E15" s="42">
        <f>D15/D14</f>
        <v>6.25E-2</v>
      </c>
      <c r="F15" s="41"/>
      <c r="G15" s="40"/>
      <c r="H15" s="133"/>
    </row>
    <row r="16" spans="1:8" ht="18.75" customHeight="1" x14ac:dyDescent="0.25">
      <c r="A16" s="50" t="s">
        <v>43</v>
      </c>
      <c r="B16" s="49"/>
      <c r="C16" s="49"/>
      <c r="D16" s="48">
        <f>37+1</f>
        <v>38</v>
      </c>
      <c r="E16" s="63">
        <f>D16/D16</f>
        <v>1</v>
      </c>
      <c r="F16" s="47"/>
      <c r="G16" s="46"/>
      <c r="H16" s="133"/>
    </row>
    <row r="17" spans="1:8" ht="16.5" thickBot="1" x14ac:dyDescent="0.3">
      <c r="A17" s="45" t="s">
        <v>42</v>
      </c>
      <c r="B17" s="44"/>
      <c r="C17" s="44"/>
      <c r="D17" s="43">
        <v>37</v>
      </c>
      <c r="E17" s="42">
        <f>D17/D16</f>
        <v>0.97368421052631582</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69</v>
      </c>
      <c r="F20" s="137"/>
      <c r="G20" s="26" t="s">
        <v>37</v>
      </c>
      <c r="H20" s="133"/>
    </row>
    <row r="21" spans="1:8" x14ac:dyDescent="0.25">
      <c r="A21" s="18" t="s">
        <v>36</v>
      </c>
      <c r="B21" s="141">
        <v>0.40500000000000003</v>
      </c>
      <c r="C21" s="141"/>
      <c r="D21" s="89">
        <v>0.316</v>
      </c>
      <c r="E21" s="142">
        <v>0.64500000000000002</v>
      </c>
      <c r="F21" s="142"/>
      <c r="G21" s="32">
        <v>0.51100000000000001</v>
      </c>
      <c r="H21" s="133"/>
    </row>
    <row r="22" spans="1:8" x14ac:dyDescent="0.25">
      <c r="A22" s="18" t="s">
        <v>35</v>
      </c>
      <c r="B22" s="141">
        <v>0.436</v>
      </c>
      <c r="C22" s="141"/>
      <c r="D22" s="89">
        <v>0.44700000000000001</v>
      </c>
      <c r="E22" s="142">
        <v>0.222</v>
      </c>
      <c r="F22" s="142"/>
      <c r="G22" s="32">
        <v>0.46200000000000002</v>
      </c>
      <c r="H22" s="133"/>
    </row>
    <row r="23" spans="1:8" x14ac:dyDescent="0.25">
      <c r="A23" s="18" t="s">
        <v>34</v>
      </c>
      <c r="B23" s="141">
        <v>0.30299999999999999</v>
      </c>
      <c r="C23" s="141"/>
      <c r="D23" s="89">
        <v>0.376</v>
      </c>
      <c r="E23" s="142">
        <v>0.23100000000000001</v>
      </c>
      <c r="F23" s="142"/>
      <c r="G23" s="32">
        <v>0.19400000000000001</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5.9</v>
      </c>
      <c r="F25" s="145"/>
      <c r="G25" s="70">
        <v>3.4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20">
        <v>0</v>
      </c>
      <c r="G29" s="80">
        <v>0</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20">
        <v>0</v>
      </c>
      <c r="G31" s="80">
        <v>0</v>
      </c>
      <c r="H31" s="126"/>
    </row>
    <row r="32" spans="1:8" s="19" customFormat="1" x14ac:dyDescent="0.25">
      <c r="A32" s="21" t="s">
        <v>20</v>
      </c>
      <c r="B32" s="118">
        <v>0.63615495384562903</v>
      </c>
      <c r="C32" s="118"/>
      <c r="D32" s="113">
        <v>0.59</v>
      </c>
      <c r="E32" s="93">
        <v>109</v>
      </c>
      <c r="F32" s="20">
        <v>0</v>
      </c>
      <c r="G32" s="80">
        <v>0</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20">
        <v>0</v>
      </c>
      <c r="G34" s="80">
        <v>0</v>
      </c>
      <c r="H34" s="126"/>
    </row>
    <row r="35" spans="1:8" x14ac:dyDescent="0.25">
      <c r="A35" s="18" t="s">
        <v>17</v>
      </c>
      <c r="B35" s="118">
        <v>0.57079171723940547</v>
      </c>
      <c r="C35" s="118"/>
      <c r="D35" s="113">
        <v>0.5</v>
      </c>
      <c r="E35" s="93">
        <v>62</v>
      </c>
      <c r="F35" s="20">
        <v>0</v>
      </c>
      <c r="G35" s="80">
        <v>0</v>
      </c>
      <c r="H35" s="126"/>
    </row>
    <row r="36" spans="1:8" ht="31.5" customHeight="1" x14ac:dyDescent="0.25">
      <c r="A36" s="18" t="s">
        <v>16</v>
      </c>
      <c r="B36" s="118">
        <v>0.47512455188664032</v>
      </c>
      <c r="C36" s="118"/>
      <c r="D36" s="113">
        <v>0.44</v>
      </c>
      <c r="E36" s="93">
        <v>62</v>
      </c>
      <c r="F36" s="20">
        <v>0</v>
      </c>
      <c r="G36" s="80">
        <v>0</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v>0</v>
      </c>
      <c r="G38" s="80">
        <v>0</v>
      </c>
      <c r="H38" s="126"/>
    </row>
    <row r="39" spans="1:8" x14ac:dyDescent="0.25">
      <c r="A39" s="17" t="s">
        <v>13</v>
      </c>
      <c r="B39" s="118" t="s">
        <v>125</v>
      </c>
      <c r="C39" s="118"/>
      <c r="D39" s="113">
        <v>0.47</v>
      </c>
      <c r="E39" s="93">
        <v>45</v>
      </c>
      <c r="F39" s="20">
        <v>0</v>
      </c>
      <c r="G39" s="80">
        <v>0</v>
      </c>
      <c r="H39" s="126"/>
    </row>
    <row r="40" spans="1:8" x14ac:dyDescent="0.25">
      <c r="A40" s="17" t="s">
        <v>12</v>
      </c>
      <c r="B40" s="118" t="s">
        <v>125</v>
      </c>
      <c r="C40" s="118"/>
      <c r="D40" s="113">
        <v>0.71</v>
      </c>
      <c r="E40" s="93">
        <v>62</v>
      </c>
      <c r="F40" s="20">
        <v>0</v>
      </c>
      <c r="G40" s="80">
        <v>0</v>
      </c>
      <c r="H40" s="126"/>
    </row>
    <row r="41" spans="1:8" x14ac:dyDescent="0.25">
      <c r="A41" s="17" t="s">
        <v>11</v>
      </c>
      <c r="B41" s="118" t="s">
        <v>125</v>
      </c>
      <c r="C41" s="118"/>
      <c r="D41" s="113">
        <v>0.7</v>
      </c>
      <c r="E41" s="93">
        <v>60</v>
      </c>
      <c r="F41" s="20">
        <v>0</v>
      </c>
      <c r="G41" s="80">
        <v>0</v>
      </c>
      <c r="H41" s="126"/>
    </row>
    <row r="42" spans="1:8" x14ac:dyDescent="0.25">
      <c r="A42" s="17" t="s">
        <v>10</v>
      </c>
      <c r="B42" s="118" t="s">
        <v>125</v>
      </c>
      <c r="C42" s="118"/>
      <c r="D42" s="113">
        <v>0.53</v>
      </c>
      <c r="E42" s="93">
        <v>43</v>
      </c>
      <c r="F42" s="20">
        <v>0</v>
      </c>
      <c r="G42" s="80">
        <v>0</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20">
        <v>0</v>
      </c>
      <c r="G44" s="80">
        <v>0</v>
      </c>
      <c r="H44" s="126"/>
    </row>
    <row r="45" spans="1:8" x14ac:dyDescent="0.25">
      <c r="A45" s="12" t="s">
        <v>7</v>
      </c>
      <c r="B45" s="118">
        <v>0.53092926905840643</v>
      </c>
      <c r="C45" s="118"/>
      <c r="D45" s="113">
        <v>0.49</v>
      </c>
      <c r="E45" s="93">
        <v>107</v>
      </c>
      <c r="F45" s="20">
        <v>0</v>
      </c>
      <c r="G45" s="80">
        <v>0</v>
      </c>
      <c r="H45" s="126"/>
    </row>
    <row r="46" spans="1:8" x14ac:dyDescent="0.25">
      <c r="A46" s="12" t="s">
        <v>6</v>
      </c>
      <c r="B46" s="118">
        <v>0.66226255679497203</v>
      </c>
      <c r="C46" s="118"/>
      <c r="D46" s="113">
        <v>0.62</v>
      </c>
      <c r="E46" s="93">
        <v>109</v>
      </c>
      <c r="F46" s="20">
        <v>0</v>
      </c>
      <c r="G46" s="80">
        <v>0</v>
      </c>
      <c r="H46" s="126"/>
    </row>
    <row r="47" spans="1:8" ht="31.5" x14ac:dyDescent="0.25">
      <c r="A47" s="12" t="s">
        <v>5</v>
      </c>
      <c r="B47" s="118">
        <v>0.46463132283417963</v>
      </c>
      <c r="C47" s="118"/>
      <c r="D47" s="113">
        <v>0.43</v>
      </c>
      <c r="E47" s="93">
        <v>100</v>
      </c>
      <c r="F47" s="20">
        <v>0</v>
      </c>
      <c r="G47" s="80">
        <v>0</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20">
        <v>0</v>
      </c>
      <c r="G49" s="80">
        <v>0</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20">
        <v>0</v>
      </c>
      <c r="G51" s="80">
        <v>0</v>
      </c>
      <c r="H51" s="126"/>
    </row>
    <row r="52" spans="1:8" ht="16.5" thickBot="1" x14ac:dyDescent="0.3">
      <c r="A52" s="10" t="s">
        <v>0</v>
      </c>
      <c r="B52" s="119" t="s">
        <v>125</v>
      </c>
      <c r="C52" s="119"/>
      <c r="D52" s="115">
        <v>0.76</v>
      </c>
      <c r="E52" s="95">
        <v>72</v>
      </c>
      <c r="F52" s="91">
        <v>0</v>
      </c>
      <c r="G52" s="81">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H53"/>
  <sheetViews>
    <sheetView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97</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4</v>
      </c>
      <c r="E6" s="58">
        <f>D6/B6</f>
        <v>7.8709169618260523E-4</v>
      </c>
      <c r="F6" s="65">
        <v>430</v>
      </c>
      <c r="G6" s="66" t="s">
        <v>111</v>
      </c>
      <c r="H6" s="133"/>
    </row>
    <row r="7" spans="1:8" x14ac:dyDescent="0.25">
      <c r="A7" s="18" t="s">
        <v>52</v>
      </c>
      <c r="B7" s="59">
        <v>12797</v>
      </c>
      <c r="C7" s="59">
        <v>126</v>
      </c>
      <c r="D7" s="65">
        <v>22</v>
      </c>
      <c r="E7" s="58">
        <f>D7/B7</f>
        <v>1.7191529264671407E-3</v>
      </c>
      <c r="F7" s="65">
        <v>136</v>
      </c>
      <c r="G7" s="66" t="s">
        <v>112</v>
      </c>
      <c r="H7" s="133"/>
    </row>
    <row r="8" spans="1:8" x14ac:dyDescent="0.25">
      <c r="A8" s="18" t="s">
        <v>51</v>
      </c>
      <c r="B8" s="59">
        <v>3155</v>
      </c>
      <c r="C8" s="59">
        <v>451</v>
      </c>
      <c r="D8" s="65">
        <v>5</v>
      </c>
      <c r="E8" s="58">
        <f>D8/B8</f>
        <v>1.5847860538827259E-3</v>
      </c>
      <c r="F8" s="65">
        <v>112</v>
      </c>
      <c r="G8" s="66" t="s">
        <v>113</v>
      </c>
      <c r="H8" s="133"/>
    </row>
    <row r="9" spans="1:8" x14ac:dyDescent="0.25">
      <c r="A9" s="18" t="s">
        <v>50</v>
      </c>
      <c r="B9" s="59">
        <v>1369</v>
      </c>
      <c r="C9" s="59">
        <v>474</v>
      </c>
      <c r="D9" s="65">
        <v>0</v>
      </c>
      <c r="E9" s="58">
        <f>D9/B9</f>
        <v>0</v>
      </c>
      <c r="F9" s="65" t="s">
        <v>105</v>
      </c>
      <c r="G9" s="66" t="s">
        <v>114</v>
      </c>
      <c r="H9" s="133"/>
    </row>
    <row r="10" spans="1:8" x14ac:dyDescent="0.25">
      <c r="A10" s="18" t="s">
        <v>49</v>
      </c>
      <c r="B10" s="59">
        <v>309</v>
      </c>
      <c r="C10" s="59">
        <v>626</v>
      </c>
      <c r="D10" s="65">
        <v>0</v>
      </c>
      <c r="E10" s="58">
        <f>D10/B10</f>
        <v>0</v>
      </c>
      <c r="F10" s="65" t="s">
        <v>105</v>
      </c>
      <c r="G10" s="66">
        <v>560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3+3</f>
        <v>6</v>
      </c>
      <c r="E12" s="62">
        <f>D12/D12</f>
        <v>1</v>
      </c>
      <c r="F12" s="47"/>
      <c r="G12" s="46"/>
      <c r="H12" s="133"/>
    </row>
    <row r="13" spans="1:8" ht="18.75" customHeight="1" thickBot="1" x14ac:dyDescent="0.3">
      <c r="A13" s="45" t="s">
        <v>46</v>
      </c>
      <c r="B13" s="44"/>
      <c r="C13" s="44"/>
      <c r="D13" s="51">
        <v>3</v>
      </c>
      <c r="E13" s="42">
        <f>D13/D12</f>
        <v>0.5</v>
      </c>
      <c r="F13" s="41"/>
      <c r="G13" s="40"/>
      <c r="H13" s="133"/>
    </row>
    <row r="14" spans="1:8" ht="18.75" customHeight="1" x14ac:dyDescent="0.25">
      <c r="A14" s="50" t="s">
        <v>45</v>
      </c>
      <c r="B14" s="49"/>
      <c r="C14" s="49"/>
      <c r="D14" s="48">
        <v>0</v>
      </c>
      <c r="E14" s="62" t="s">
        <v>105</v>
      </c>
      <c r="F14" s="47"/>
      <c r="G14" s="46"/>
      <c r="H14" s="133"/>
    </row>
    <row r="15" spans="1:8" ht="18.75" customHeight="1" thickBot="1" x14ac:dyDescent="0.3">
      <c r="A15" s="45" t="s">
        <v>44</v>
      </c>
      <c r="B15" s="44"/>
      <c r="C15" s="44"/>
      <c r="D15" s="51">
        <v>0</v>
      </c>
      <c r="E15" s="42" t="s">
        <v>105</v>
      </c>
      <c r="F15" s="41"/>
      <c r="G15" s="40"/>
      <c r="H15" s="133"/>
    </row>
    <row r="16" spans="1:8" ht="18.75" customHeight="1" x14ac:dyDescent="0.25">
      <c r="A16" s="50" t="s">
        <v>43</v>
      </c>
      <c r="B16" s="49"/>
      <c r="C16" s="49"/>
      <c r="D16" s="48">
        <f>6+0</f>
        <v>6</v>
      </c>
      <c r="E16" s="63">
        <f>D16/D16</f>
        <v>1</v>
      </c>
      <c r="F16" s="47"/>
      <c r="G16" s="46"/>
      <c r="H16" s="133"/>
    </row>
    <row r="17" spans="1:8" ht="16.5" thickBot="1" x14ac:dyDescent="0.3">
      <c r="A17" s="45" t="s">
        <v>42</v>
      </c>
      <c r="B17" s="44"/>
      <c r="C17" s="44"/>
      <c r="D17" s="43">
        <v>6</v>
      </c>
      <c r="E17" s="42">
        <f>D17/D16</f>
        <v>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96</v>
      </c>
      <c r="F20" s="137"/>
      <c r="G20" s="26" t="s">
        <v>37</v>
      </c>
      <c r="H20" s="133"/>
    </row>
    <row r="21" spans="1:8" x14ac:dyDescent="0.25">
      <c r="A21" s="18" t="s">
        <v>36</v>
      </c>
      <c r="B21" s="141">
        <v>0.40500000000000003</v>
      </c>
      <c r="C21" s="141"/>
      <c r="D21" s="89">
        <v>0.316</v>
      </c>
      <c r="E21" s="142">
        <v>0.83299999999999996</v>
      </c>
      <c r="F21" s="142"/>
      <c r="G21" s="32">
        <v>0.30299999999999999</v>
      </c>
      <c r="H21" s="133"/>
    </row>
    <row r="22" spans="1:8" x14ac:dyDescent="0.25">
      <c r="A22" s="18" t="s">
        <v>35</v>
      </c>
      <c r="B22" s="141">
        <v>0.436</v>
      </c>
      <c r="C22" s="141"/>
      <c r="D22" s="89">
        <v>0.44700000000000001</v>
      </c>
      <c r="E22" s="142">
        <v>0.14299999999999999</v>
      </c>
      <c r="F22" s="142"/>
      <c r="G22" s="32">
        <v>0.56299999999999994</v>
      </c>
      <c r="H22" s="133"/>
    </row>
    <row r="23" spans="1:8" x14ac:dyDescent="0.25">
      <c r="A23" s="18" t="s">
        <v>34</v>
      </c>
      <c r="B23" s="141">
        <v>0.30299999999999999</v>
      </c>
      <c r="C23" s="141"/>
      <c r="D23" s="89">
        <v>0.376</v>
      </c>
      <c r="E23" s="142">
        <v>0</v>
      </c>
      <c r="F23" s="142"/>
      <c r="G23" s="32">
        <v>0.308</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0</v>
      </c>
      <c r="F25" s="145"/>
      <c r="G25" s="70">
        <v>6.3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46"/>
      <c r="C28" s="146"/>
      <c r="D28" s="14"/>
      <c r="E28" s="25"/>
      <c r="F28" s="23"/>
      <c r="G28" s="79"/>
      <c r="H28" s="126"/>
    </row>
    <row r="29" spans="1:8" s="19" customFormat="1" x14ac:dyDescent="0.25">
      <c r="A29" s="21" t="s">
        <v>23</v>
      </c>
      <c r="B29" s="118">
        <v>0.77214927176242176</v>
      </c>
      <c r="C29" s="118"/>
      <c r="D29" s="113">
        <v>0.72</v>
      </c>
      <c r="E29" s="93">
        <v>46</v>
      </c>
      <c r="F29" s="20">
        <v>0</v>
      </c>
      <c r="G29" s="80">
        <v>0</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20">
        <v>0</v>
      </c>
      <c r="G31" s="80">
        <v>0</v>
      </c>
      <c r="H31" s="126"/>
    </row>
    <row r="32" spans="1:8" s="19" customFormat="1" x14ac:dyDescent="0.25">
      <c r="A32" s="21" t="s">
        <v>20</v>
      </c>
      <c r="B32" s="118">
        <v>0.63615495384562903</v>
      </c>
      <c r="C32" s="118"/>
      <c r="D32" s="113">
        <v>0.59</v>
      </c>
      <c r="E32" s="93">
        <v>109</v>
      </c>
      <c r="F32" s="20">
        <v>0</v>
      </c>
      <c r="G32" s="80">
        <v>0</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20">
        <v>0</v>
      </c>
      <c r="G34" s="80">
        <v>0</v>
      </c>
      <c r="H34" s="126"/>
    </row>
    <row r="35" spans="1:8" x14ac:dyDescent="0.25">
      <c r="A35" s="18" t="s">
        <v>17</v>
      </c>
      <c r="B35" s="118">
        <v>0.57079171723940547</v>
      </c>
      <c r="C35" s="118"/>
      <c r="D35" s="113">
        <v>0.5</v>
      </c>
      <c r="E35" s="93">
        <v>62</v>
      </c>
      <c r="F35" s="20">
        <v>0</v>
      </c>
      <c r="G35" s="80">
        <v>0</v>
      </c>
      <c r="H35" s="126"/>
    </row>
    <row r="36" spans="1:8" ht="31.5" customHeight="1" x14ac:dyDescent="0.25">
      <c r="A36" s="18" t="s">
        <v>16</v>
      </c>
      <c r="B36" s="118">
        <v>0.47512455188664032</v>
      </c>
      <c r="C36" s="118"/>
      <c r="D36" s="113">
        <v>0.44</v>
      </c>
      <c r="E36" s="93">
        <v>62</v>
      </c>
      <c r="F36" s="20">
        <v>0</v>
      </c>
      <c r="G36" s="80">
        <v>0</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v>0</v>
      </c>
      <c r="G38" s="80">
        <v>0</v>
      </c>
      <c r="H38" s="126"/>
    </row>
    <row r="39" spans="1:8" x14ac:dyDescent="0.25">
      <c r="A39" s="17" t="s">
        <v>13</v>
      </c>
      <c r="B39" s="118" t="s">
        <v>125</v>
      </c>
      <c r="C39" s="118"/>
      <c r="D39" s="113">
        <v>0.47</v>
      </c>
      <c r="E39" s="93">
        <v>45</v>
      </c>
      <c r="F39" s="20">
        <v>0</v>
      </c>
      <c r="G39" s="80">
        <v>0</v>
      </c>
      <c r="H39" s="126"/>
    </row>
    <row r="40" spans="1:8" x14ac:dyDescent="0.25">
      <c r="A40" s="17" t="s">
        <v>12</v>
      </c>
      <c r="B40" s="118" t="s">
        <v>125</v>
      </c>
      <c r="C40" s="118"/>
      <c r="D40" s="113">
        <v>0.71</v>
      </c>
      <c r="E40" s="93">
        <v>62</v>
      </c>
      <c r="F40" s="20">
        <v>0</v>
      </c>
      <c r="G40" s="80">
        <v>0</v>
      </c>
      <c r="H40" s="126"/>
    </row>
    <row r="41" spans="1:8" x14ac:dyDescent="0.25">
      <c r="A41" s="17" t="s">
        <v>11</v>
      </c>
      <c r="B41" s="118" t="s">
        <v>125</v>
      </c>
      <c r="C41" s="118"/>
      <c r="D41" s="113">
        <v>0.7</v>
      </c>
      <c r="E41" s="93">
        <v>60</v>
      </c>
      <c r="F41" s="20">
        <v>0</v>
      </c>
      <c r="G41" s="80">
        <v>0</v>
      </c>
      <c r="H41" s="126"/>
    </row>
    <row r="42" spans="1:8" x14ac:dyDescent="0.25">
      <c r="A42" s="17" t="s">
        <v>10</v>
      </c>
      <c r="B42" s="118" t="s">
        <v>125</v>
      </c>
      <c r="C42" s="118"/>
      <c r="D42" s="113">
        <v>0.53</v>
      </c>
      <c r="E42" s="93">
        <v>43</v>
      </c>
      <c r="F42" s="20">
        <v>0</v>
      </c>
      <c r="G42" s="80">
        <v>0</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20">
        <v>0</v>
      </c>
      <c r="G44" s="80">
        <v>0</v>
      </c>
      <c r="H44" s="126"/>
    </row>
    <row r="45" spans="1:8" x14ac:dyDescent="0.25">
      <c r="A45" s="12" t="s">
        <v>7</v>
      </c>
      <c r="B45" s="118">
        <v>0.53092926905840643</v>
      </c>
      <c r="C45" s="118"/>
      <c r="D45" s="113">
        <v>0.49</v>
      </c>
      <c r="E45" s="93">
        <v>107</v>
      </c>
      <c r="F45" s="20">
        <v>0</v>
      </c>
      <c r="G45" s="80">
        <v>0</v>
      </c>
      <c r="H45" s="126"/>
    </row>
    <row r="46" spans="1:8" x14ac:dyDescent="0.25">
      <c r="A46" s="12" t="s">
        <v>6</v>
      </c>
      <c r="B46" s="118">
        <v>0.66226255679497203</v>
      </c>
      <c r="C46" s="118"/>
      <c r="D46" s="113">
        <v>0.62</v>
      </c>
      <c r="E46" s="93">
        <v>109</v>
      </c>
      <c r="F46" s="20">
        <v>0</v>
      </c>
      <c r="G46" s="80">
        <v>0</v>
      </c>
      <c r="H46" s="126"/>
    </row>
    <row r="47" spans="1:8" ht="31.5" x14ac:dyDescent="0.25">
      <c r="A47" s="12" t="s">
        <v>5</v>
      </c>
      <c r="B47" s="118">
        <v>0.46463132283417963</v>
      </c>
      <c r="C47" s="118"/>
      <c r="D47" s="113">
        <v>0.43</v>
      </c>
      <c r="E47" s="93">
        <v>100</v>
      </c>
      <c r="F47" s="20">
        <v>0</v>
      </c>
      <c r="G47" s="80">
        <v>0</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20">
        <v>0</v>
      </c>
      <c r="G49" s="80">
        <v>0</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20">
        <v>0</v>
      </c>
      <c r="G51" s="80">
        <v>0</v>
      </c>
      <c r="H51" s="126"/>
    </row>
    <row r="52" spans="1:8" ht="16.5" thickBot="1" x14ac:dyDescent="0.3">
      <c r="A52" s="10" t="s">
        <v>0</v>
      </c>
      <c r="B52" s="119" t="s">
        <v>125</v>
      </c>
      <c r="C52" s="119"/>
      <c r="D52" s="115">
        <v>0.76</v>
      </c>
      <c r="E52" s="95">
        <v>72</v>
      </c>
      <c r="F52" s="91">
        <v>0</v>
      </c>
      <c r="G52" s="81">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33" customHeight="1" x14ac:dyDescent="0.25">
      <c r="A2" s="134" t="s">
        <v>62</v>
      </c>
      <c r="B2" s="135"/>
      <c r="C2" s="135"/>
      <c r="D2" s="135"/>
      <c r="E2" s="135"/>
      <c r="F2" s="135"/>
      <c r="G2" s="136"/>
      <c r="H2" s="133"/>
    </row>
    <row r="3" spans="1:8" ht="36.75" customHeight="1" x14ac:dyDescent="0.25">
      <c r="A3" s="28" t="s">
        <v>61</v>
      </c>
      <c r="B3" s="128" t="s">
        <v>39</v>
      </c>
      <c r="C3" s="128"/>
      <c r="D3" s="137" t="s">
        <v>95</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98</v>
      </c>
      <c r="E6" s="85">
        <f>D6/B6</f>
        <v>1.928374655647383E-2</v>
      </c>
      <c r="F6" s="59">
        <v>245</v>
      </c>
      <c r="G6" s="59">
        <v>245</v>
      </c>
      <c r="H6" s="133"/>
    </row>
    <row r="7" spans="1:8" x14ac:dyDescent="0.25">
      <c r="A7" s="18" t="s">
        <v>52</v>
      </c>
      <c r="B7" s="59">
        <v>12797</v>
      </c>
      <c r="C7" s="59">
        <v>126</v>
      </c>
      <c r="D7" s="2">
        <v>239</v>
      </c>
      <c r="E7" s="58">
        <f>D7/B7</f>
        <v>1.8676252246620301E-2</v>
      </c>
      <c r="F7" s="2">
        <v>161</v>
      </c>
      <c r="G7" s="65">
        <v>161</v>
      </c>
      <c r="H7" s="133"/>
    </row>
    <row r="8" spans="1:8" x14ac:dyDescent="0.25">
      <c r="A8" s="18" t="s">
        <v>51</v>
      </c>
      <c r="B8" s="59">
        <v>3155</v>
      </c>
      <c r="C8" s="59">
        <v>451</v>
      </c>
      <c r="D8" s="2">
        <v>95</v>
      </c>
      <c r="E8" s="58">
        <f>D8/B8</f>
        <v>3.0110935023771792E-2</v>
      </c>
      <c r="F8" s="2">
        <v>324</v>
      </c>
      <c r="G8" s="65">
        <v>324</v>
      </c>
      <c r="H8" s="133"/>
    </row>
    <row r="9" spans="1:8" x14ac:dyDescent="0.25">
      <c r="A9" s="18" t="s">
        <v>50</v>
      </c>
      <c r="B9" s="59">
        <v>1369</v>
      </c>
      <c r="C9" s="59">
        <v>474</v>
      </c>
      <c r="D9" s="2">
        <v>9</v>
      </c>
      <c r="E9" s="58">
        <f>D9/B9</f>
        <v>6.5741417092768442E-3</v>
      </c>
      <c r="F9" s="2">
        <v>855</v>
      </c>
      <c r="G9" s="65">
        <v>855</v>
      </c>
      <c r="H9" s="133"/>
    </row>
    <row r="10" spans="1:8" x14ac:dyDescent="0.25">
      <c r="A10" s="18" t="s">
        <v>49</v>
      </c>
      <c r="B10" s="59">
        <v>309</v>
      </c>
      <c r="C10" s="59">
        <v>626</v>
      </c>
      <c r="D10" s="2">
        <v>7</v>
      </c>
      <c r="E10" s="58">
        <f>D10/B10</f>
        <v>2.2653721682847898E-2</v>
      </c>
      <c r="F10" s="2">
        <v>539</v>
      </c>
      <c r="G10" s="65">
        <v>539</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75+59</f>
        <v>134</v>
      </c>
      <c r="E12" s="62">
        <f>D12/D12</f>
        <v>1</v>
      </c>
      <c r="F12" s="47"/>
      <c r="G12" s="46"/>
      <c r="H12" s="133"/>
    </row>
    <row r="13" spans="1:8" ht="18.75" customHeight="1" thickBot="1" x14ac:dyDescent="0.3">
      <c r="A13" s="45" t="s">
        <v>46</v>
      </c>
      <c r="B13" s="44"/>
      <c r="C13" s="44"/>
      <c r="D13" s="51">
        <v>75</v>
      </c>
      <c r="E13" s="42">
        <f>D13/D12</f>
        <v>0.55970149253731338</v>
      </c>
      <c r="F13" s="41"/>
      <c r="G13" s="40"/>
      <c r="H13" s="133"/>
    </row>
    <row r="14" spans="1:8" ht="18.75" customHeight="1" x14ac:dyDescent="0.25">
      <c r="A14" s="50" t="s">
        <v>45</v>
      </c>
      <c r="B14" s="49"/>
      <c r="C14" s="49"/>
      <c r="D14" s="48">
        <f>31+12</f>
        <v>43</v>
      </c>
      <c r="E14" s="62">
        <f>D14/D14</f>
        <v>1</v>
      </c>
      <c r="F14" s="47"/>
      <c r="G14" s="46"/>
      <c r="H14" s="133"/>
    </row>
    <row r="15" spans="1:8" ht="18.75" customHeight="1" thickBot="1" x14ac:dyDescent="0.3">
      <c r="A15" s="45" t="s">
        <v>44</v>
      </c>
      <c r="B15" s="44"/>
      <c r="C15" s="44"/>
      <c r="D15" s="51">
        <v>31</v>
      </c>
      <c r="E15" s="42">
        <f>D15/D14</f>
        <v>0.72093023255813948</v>
      </c>
      <c r="F15" s="41"/>
      <c r="G15" s="40"/>
      <c r="H15" s="133"/>
    </row>
    <row r="16" spans="1:8" ht="18.75" customHeight="1" x14ac:dyDescent="0.25">
      <c r="A16" s="50" t="s">
        <v>43</v>
      </c>
      <c r="B16" s="49"/>
      <c r="C16" s="49"/>
      <c r="D16" s="48">
        <f>136+8</f>
        <v>144</v>
      </c>
      <c r="E16" s="63">
        <f>D16/D16</f>
        <v>1</v>
      </c>
      <c r="F16" s="47"/>
      <c r="G16" s="46"/>
      <c r="H16" s="133"/>
    </row>
    <row r="17" spans="1:8" ht="16.5" thickBot="1" x14ac:dyDescent="0.3">
      <c r="A17" s="45" t="s">
        <v>42</v>
      </c>
      <c r="B17" s="44"/>
      <c r="C17" s="44"/>
      <c r="D17" s="43">
        <v>136</v>
      </c>
      <c r="E17" s="42">
        <f>D17/D16</f>
        <v>0.94444444444444442</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94</v>
      </c>
      <c r="F20" s="137"/>
      <c r="G20" s="26" t="s">
        <v>37</v>
      </c>
      <c r="H20" s="133"/>
    </row>
    <row r="21" spans="1:8" x14ac:dyDescent="0.25">
      <c r="A21" s="18" t="s">
        <v>36</v>
      </c>
      <c r="B21" s="141">
        <v>0.40500000000000003</v>
      </c>
      <c r="C21" s="141"/>
      <c r="D21" s="33">
        <v>0.316</v>
      </c>
      <c r="E21" s="142">
        <v>0.373</v>
      </c>
      <c r="F21" s="142"/>
      <c r="G21" s="32">
        <v>0.373</v>
      </c>
      <c r="H21" s="133"/>
    </row>
    <row r="22" spans="1:8" x14ac:dyDescent="0.25">
      <c r="A22" s="18" t="s">
        <v>35</v>
      </c>
      <c r="B22" s="141">
        <v>0.436</v>
      </c>
      <c r="C22" s="141"/>
      <c r="D22" s="33">
        <v>0.44700000000000001</v>
      </c>
      <c r="E22" s="142">
        <v>0.30299999999999999</v>
      </c>
      <c r="F22" s="142"/>
      <c r="G22" s="32">
        <v>0.30299999999999999</v>
      </c>
      <c r="H22" s="133"/>
    </row>
    <row r="23" spans="1:8" x14ac:dyDescent="0.25">
      <c r="A23" s="18" t="s">
        <v>34</v>
      </c>
      <c r="B23" s="141">
        <v>0.30299999999999999</v>
      </c>
      <c r="C23" s="141"/>
      <c r="D23" s="33">
        <v>0.376</v>
      </c>
      <c r="E23" s="142">
        <v>0.20499999999999999</v>
      </c>
      <c r="F23" s="142"/>
      <c r="G23" s="32">
        <v>0.20499999999999999</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4.2</v>
      </c>
      <c r="F25" s="145"/>
      <c r="G25" s="70">
        <v>4.2</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111" t="s">
        <v>28</v>
      </c>
      <c r="E27" s="111" t="s">
        <v>27</v>
      </c>
      <c r="F27" s="111"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v>0</v>
      </c>
      <c r="G29" s="80">
        <v>1</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v>1</v>
      </c>
      <c r="G31" s="80">
        <v>1</v>
      </c>
      <c r="H31" s="126"/>
    </row>
    <row r="32" spans="1:8" s="19" customFormat="1" x14ac:dyDescent="0.25">
      <c r="A32" s="21" t="s">
        <v>20</v>
      </c>
      <c r="B32" s="118">
        <v>0.63615495384562903</v>
      </c>
      <c r="C32" s="118"/>
      <c r="D32" s="113">
        <v>0.59</v>
      </c>
      <c r="E32" s="93">
        <v>109</v>
      </c>
      <c r="F32" s="97">
        <v>0</v>
      </c>
      <c r="G32" s="80">
        <v>2</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97">
        <v>0.5</v>
      </c>
      <c r="G34" s="80">
        <v>2</v>
      </c>
      <c r="H34" s="126"/>
    </row>
    <row r="35" spans="1:8" x14ac:dyDescent="0.25">
      <c r="A35" s="18" t="s">
        <v>17</v>
      </c>
      <c r="B35" s="118">
        <v>0.57079171723940547</v>
      </c>
      <c r="C35" s="118"/>
      <c r="D35" s="113">
        <v>0.5</v>
      </c>
      <c r="E35" s="93">
        <v>62</v>
      </c>
      <c r="F35" s="97">
        <v>1</v>
      </c>
      <c r="G35" s="80">
        <v>2</v>
      </c>
      <c r="H35" s="126"/>
    </row>
    <row r="36" spans="1:8" ht="31.5" customHeight="1" x14ac:dyDescent="0.25">
      <c r="A36" s="18" t="s">
        <v>16</v>
      </c>
      <c r="B36" s="118">
        <v>0.47512455188664032</v>
      </c>
      <c r="C36" s="118"/>
      <c r="D36" s="113">
        <v>0.44</v>
      </c>
      <c r="E36" s="93">
        <v>62</v>
      </c>
      <c r="F36" s="97">
        <v>0.5</v>
      </c>
      <c r="G36" s="80">
        <v>2</v>
      </c>
      <c r="H36" s="126"/>
    </row>
    <row r="37" spans="1:8" ht="31.5" x14ac:dyDescent="0.25">
      <c r="A37" s="15" t="s">
        <v>15</v>
      </c>
      <c r="B37" s="117"/>
      <c r="C37" s="117"/>
      <c r="D37" s="114"/>
      <c r="E37" s="112"/>
      <c r="F37" s="98"/>
      <c r="G37" s="79"/>
      <c r="H37" s="126"/>
    </row>
    <row r="38" spans="1:8" x14ac:dyDescent="0.25">
      <c r="A38" s="17" t="s">
        <v>14</v>
      </c>
      <c r="B38" s="118" t="s">
        <v>125</v>
      </c>
      <c r="C38" s="118"/>
      <c r="D38" s="113">
        <v>0.85</v>
      </c>
      <c r="E38" s="93">
        <v>40</v>
      </c>
      <c r="F38" s="97">
        <v>0.5</v>
      </c>
      <c r="G38" s="80">
        <v>2</v>
      </c>
      <c r="H38" s="126"/>
    </row>
    <row r="39" spans="1:8" x14ac:dyDescent="0.25">
      <c r="A39" s="17" t="s">
        <v>13</v>
      </c>
      <c r="B39" s="118" t="s">
        <v>125</v>
      </c>
      <c r="C39" s="118"/>
      <c r="D39" s="113">
        <v>0.47</v>
      </c>
      <c r="E39" s="93">
        <v>45</v>
      </c>
      <c r="F39" s="97">
        <v>0</v>
      </c>
      <c r="G39" s="80">
        <v>2</v>
      </c>
      <c r="H39" s="126"/>
    </row>
    <row r="40" spans="1:8" x14ac:dyDescent="0.25">
      <c r="A40" s="17" t="s">
        <v>12</v>
      </c>
      <c r="B40" s="118" t="s">
        <v>125</v>
      </c>
      <c r="C40" s="118"/>
      <c r="D40" s="113">
        <v>0.71</v>
      </c>
      <c r="E40" s="93">
        <v>62</v>
      </c>
      <c r="F40" s="97">
        <v>0.5</v>
      </c>
      <c r="G40" s="80">
        <v>2</v>
      </c>
      <c r="H40" s="126"/>
    </row>
    <row r="41" spans="1:8" x14ac:dyDescent="0.25">
      <c r="A41" s="17" t="s">
        <v>11</v>
      </c>
      <c r="B41" s="118" t="s">
        <v>125</v>
      </c>
      <c r="C41" s="118"/>
      <c r="D41" s="113">
        <v>0.7</v>
      </c>
      <c r="E41" s="93">
        <v>60</v>
      </c>
      <c r="F41" s="97">
        <v>1</v>
      </c>
      <c r="G41" s="80">
        <v>2</v>
      </c>
      <c r="H41" s="126"/>
    </row>
    <row r="42" spans="1:8" x14ac:dyDescent="0.25">
      <c r="A42" s="17" t="s">
        <v>10</v>
      </c>
      <c r="B42" s="118" t="s">
        <v>125</v>
      </c>
      <c r="C42" s="118"/>
      <c r="D42" s="113">
        <v>0.53</v>
      </c>
      <c r="E42" s="93">
        <v>43</v>
      </c>
      <c r="F42" s="97">
        <v>0</v>
      </c>
      <c r="G42" s="80">
        <v>2</v>
      </c>
      <c r="H42" s="126"/>
    </row>
    <row r="43" spans="1:8" ht="31.5" x14ac:dyDescent="0.25">
      <c r="A43" s="15" t="s">
        <v>9</v>
      </c>
      <c r="B43" s="117"/>
      <c r="C43" s="117"/>
      <c r="D43" s="114"/>
      <c r="E43" s="16"/>
      <c r="F43" s="98"/>
      <c r="G43" s="79"/>
      <c r="H43" s="126"/>
    </row>
    <row r="44" spans="1:8" ht="31.5" x14ac:dyDescent="0.25">
      <c r="A44" s="12" t="s">
        <v>8</v>
      </c>
      <c r="B44" s="118">
        <v>0.50407932407965783</v>
      </c>
      <c r="C44" s="118"/>
      <c r="D44" s="113">
        <v>0.45</v>
      </c>
      <c r="E44" s="93">
        <v>109</v>
      </c>
      <c r="F44" s="97">
        <v>0</v>
      </c>
      <c r="G44" s="80">
        <v>2</v>
      </c>
      <c r="H44" s="126"/>
    </row>
    <row r="45" spans="1:8" x14ac:dyDescent="0.25">
      <c r="A45" s="12" t="s">
        <v>7</v>
      </c>
      <c r="B45" s="118">
        <v>0.53092926905840643</v>
      </c>
      <c r="C45" s="118"/>
      <c r="D45" s="113">
        <v>0.49</v>
      </c>
      <c r="E45" s="93">
        <v>107</v>
      </c>
      <c r="F45" s="97">
        <v>0.5</v>
      </c>
      <c r="G45" s="80">
        <v>2</v>
      </c>
      <c r="H45" s="126"/>
    </row>
    <row r="46" spans="1:8" x14ac:dyDescent="0.25">
      <c r="A46" s="12" t="s">
        <v>6</v>
      </c>
      <c r="B46" s="118">
        <v>0.66226255679497203</v>
      </c>
      <c r="C46" s="118"/>
      <c r="D46" s="113">
        <v>0.62</v>
      </c>
      <c r="E46" s="93">
        <v>109</v>
      </c>
      <c r="F46" s="97">
        <v>0.5</v>
      </c>
      <c r="G46" s="80">
        <v>2</v>
      </c>
      <c r="H46" s="126"/>
    </row>
    <row r="47" spans="1:8" ht="31.5" x14ac:dyDescent="0.25">
      <c r="A47" s="12" t="s">
        <v>5</v>
      </c>
      <c r="B47" s="118">
        <v>0.46463132283417963</v>
      </c>
      <c r="C47" s="118"/>
      <c r="D47" s="113">
        <v>0.43</v>
      </c>
      <c r="E47" s="93">
        <v>100</v>
      </c>
      <c r="F47" s="97">
        <v>0</v>
      </c>
      <c r="G47" s="80">
        <v>2</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v>1</v>
      </c>
      <c r="G49" s="80">
        <v>2</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v>0.5</v>
      </c>
      <c r="G51" s="80">
        <v>2</v>
      </c>
      <c r="H51" s="126"/>
    </row>
    <row r="52" spans="1:8" ht="16.5" thickBot="1" x14ac:dyDescent="0.3">
      <c r="A52" s="10" t="s">
        <v>0</v>
      </c>
      <c r="B52" s="119" t="s">
        <v>125</v>
      </c>
      <c r="C52" s="119"/>
      <c r="D52" s="115">
        <v>0.76</v>
      </c>
      <c r="E52" s="95">
        <v>72</v>
      </c>
      <c r="F52" s="99">
        <v>1</v>
      </c>
      <c r="G52" s="81">
        <v>2</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H53"/>
  <sheetViews>
    <sheetView topLeftCell="A13" workbookViewId="0">
      <selection activeCell="G21" sqref="G21:G25"/>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93</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16</v>
      </c>
      <c r="E6" s="58">
        <f>D6/B6</f>
        <v>3.1483667847304209E-3</v>
      </c>
      <c r="F6" s="2">
        <v>349</v>
      </c>
      <c r="G6" s="66" t="s">
        <v>106</v>
      </c>
      <c r="H6" s="133"/>
    </row>
    <row r="7" spans="1:8" x14ac:dyDescent="0.25">
      <c r="A7" s="18" t="s">
        <v>52</v>
      </c>
      <c r="B7" s="59">
        <v>12797</v>
      </c>
      <c r="C7" s="59">
        <v>126</v>
      </c>
      <c r="D7" s="2">
        <v>38</v>
      </c>
      <c r="E7" s="58">
        <f>D7/B7</f>
        <v>2.9694459638977887E-3</v>
      </c>
      <c r="F7" s="2">
        <v>119</v>
      </c>
      <c r="G7" s="66" t="s">
        <v>107</v>
      </c>
      <c r="H7" s="133"/>
    </row>
    <row r="8" spans="1:8" x14ac:dyDescent="0.25">
      <c r="A8" s="18" t="s">
        <v>51</v>
      </c>
      <c r="B8" s="59">
        <v>3155</v>
      </c>
      <c r="C8" s="59">
        <v>451</v>
      </c>
      <c r="D8" s="2">
        <v>5</v>
      </c>
      <c r="E8" s="58">
        <f>D8/B8</f>
        <v>1.5847860538827259E-3</v>
      </c>
      <c r="F8" s="2">
        <v>238</v>
      </c>
      <c r="G8" s="66" t="s">
        <v>108</v>
      </c>
      <c r="H8" s="133"/>
    </row>
    <row r="9" spans="1:8" x14ac:dyDescent="0.25">
      <c r="A9" s="18" t="s">
        <v>50</v>
      </c>
      <c r="B9" s="59">
        <v>1369</v>
      </c>
      <c r="C9" s="59">
        <v>474</v>
      </c>
      <c r="D9" s="2">
        <v>2</v>
      </c>
      <c r="E9" s="58">
        <f>D9/B9</f>
        <v>1.4609203798392988E-3</v>
      </c>
      <c r="F9" s="2">
        <v>587</v>
      </c>
      <c r="G9" s="66" t="s">
        <v>109</v>
      </c>
      <c r="H9" s="133"/>
    </row>
    <row r="10" spans="1:8" x14ac:dyDescent="0.25">
      <c r="A10" s="18" t="s">
        <v>49</v>
      </c>
      <c r="B10" s="59">
        <v>309</v>
      </c>
      <c r="C10" s="59">
        <v>626</v>
      </c>
      <c r="D10" s="2">
        <v>2</v>
      </c>
      <c r="E10" s="58">
        <f>D10/B10</f>
        <v>6.4724919093851136E-3</v>
      </c>
      <c r="F10" s="2">
        <v>581</v>
      </c>
      <c r="G10" s="66" t="s">
        <v>110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11+19</f>
        <v>30</v>
      </c>
      <c r="E12" s="62">
        <f>D12/D12</f>
        <v>1</v>
      </c>
      <c r="F12" s="47"/>
      <c r="G12" s="46"/>
      <c r="H12" s="133"/>
    </row>
    <row r="13" spans="1:8" ht="18.75" customHeight="1" thickBot="1" x14ac:dyDescent="0.3">
      <c r="A13" s="45" t="s">
        <v>46</v>
      </c>
      <c r="B13" s="44"/>
      <c r="C13" s="44"/>
      <c r="D13" s="51">
        <v>11</v>
      </c>
      <c r="E13" s="42">
        <f>D13/D12</f>
        <v>0.36666666666666664</v>
      </c>
      <c r="F13" s="41"/>
      <c r="G13" s="40"/>
      <c r="H13" s="133"/>
    </row>
    <row r="14" spans="1:8" ht="18.75" customHeight="1" x14ac:dyDescent="0.25">
      <c r="A14" s="50" t="s">
        <v>45</v>
      </c>
      <c r="B14" s="49"/>
      <c r="C14" s="49"/>
      <c r="D14" s="48">
        <f>5+3</f>
        <v>8</v>
      </c>
      <c r="E14" s="62">
        <f>D14/D14</f>
        <v>1</v>
      </c>
      <c r="F14" s="47"/>
      <c r="G14" s="46"/>
      <c r="H14" s="133"/>
    </row>
    <row r="15" spans="1:8" ht="18.75" customHeight="1" thickBot="1" x14ac:dyDescent="0.3">
      <c r="A15" s="45" t="s">
        <v>44</v>
      </c>
      <c r="B15" s="44"/>
      <c r="C15" s="44"/>
      <c r="D15" s="51">
        <v>5</v>
      </c>
      <c r="E15" s="42">
        <f>D15/D14</f>
        <v>0.625</v>
      </c>
      <c r="F15" s="41"/>
      <c r="G15" s="40"/>
      <c r="H15" s="133"/>
    </row>
    <row r="16" spans="1:8" ht="18.75" customHeight="1" x14ac:dyDescent="0.25">
      <c r="A16" s="50" t="s">
        <v>43</v>
      </c>
      <c r="B16" s="49"/>
      <c r="C16" s="49"/>
      <c r="D16" s="48">
        <f>21+4</f>
        <v>25</v>
      </c>
      <c r="E16" s="63">
        <f>D16/D16</f>
        <v>1</v>
      </c>
      <c r="F16" s="47"/>
      <c r="G16" s="46"/>
      <c r="H16" s="133"/>
    </row>
    <row r="17" spans="1:8" ht="16.5" thickBot="1" x14ac:dyDescent="0.3">
      <c r="A17" s="45" t="s">
        <v>42</v>
      </c>
      <c r="B17" s="44"/>
      <c r="C17" s="44"/>
      <c r="D17" s="43">
        <v>21</v>
      </c>
      <c r="E17" s="42">
        <f>D17/D16</f>
        <v>0.84</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92</v>
      </c>
      <c r="F20" s="137"/>
      <c r="G20" s="26" t="s">
        <v>37</v>
      </c>
      <c r="H20" s="133"/>
    </row>
    <row r="21" spans="1:8" x14ac:dyDescent="0.25">
      <c r="A21" s="18" t="s">
        <v>36</v>
      </c>
      <c r="B21" s="141">
        <v>0.40500000000000003</v>
      </c>
      <c r="C21" s="141"/>
      <c r="D21" s="33">
        <v>0.316</v>
      </c>
      <c r="E21" s="142">
        <v>0.57099999999999995</v>
      </c>
      <c r="F21" s="142"/>
      <c r="G21" s="32">
        <v>0.51</v>
      </c>
      <c r="H21" s="133"/>
    </row>
    <row r="22" spans="1:8" x14ac:dyDescent="0.25">
      <c r="A22" s="18" t="s">
        <v>35</v>
      </c>
      <c r="B22" s="141">
        <v>0.436</v>
      </c>
      <c r="C22" s="141"/>
      <c r="D22" s="33">
        <v>0.44700000000000001</v>
      </c>
      <c r="E22" s="142">
        <v>0.14299999999999999</v>
      </c>
      <c r="F22" s="142"/>
      <c r="G22" s="32">
        <v>0.14299999999999999</v>
      </c>
      <c r="H22" s="133"/>
    </row>
    <row r="23" spans="1:8" x14ac:dyDescent="0.25">
      <c r="A23" s="18" t="s">
        <v>34</v>
      </c>
      <c r="B23" s="141">
        <v>0.30299999999999999</v>
      </c>
      <c r="C23" s="141"/>
      <c r="D23" s="33">
        <v>0.376</v>
      </c>
      <c r="E23" s="142">
        <v>0</v>
      </c>
      <c r="F23" s="142"/>
      <c r="G23" s="32">
        <v>0.219</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10.3</v>
      </c>
      <c r="F25" s="145"/>
      <c r="G25" s="77">
        <v>4.9000000000000004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103"/>
      <c r="H28" s="126"/>
    </row>
    <row r="29" spans="1:8" s="19" customFormat="1" x14ac:dyDescent="0.25">
      <c r="A29" s="21" t="s">
        <v>23</v>
      </c>
      <c r="B29" s="118">
        <v>0.77214927176242176</v>
      </c>
      <c r="C29" s="118"/>
      <c r="D29" s="113">
        <v>0.72</v>
      </c>
      <c r="E29" s="93">
        <v>46</v>
      </c>
      <c r="F29" s="107">
        <v>0</v>
      </c>
      <c r="G29" s="104">
        <v>0</v>
      </c>
      <c r="H29" s="126"/>
    </row>
    <row r="30" spans="1:8" s="22" customFormat="1" ht="31.5" x14ac:dyDescent="0.25">
      <c r="A30" s="24" t="s">
        <v>22</v>
      </c>
      <c r="B30" s="117"/>
      <c r="C30" s="117"/>
      <c r="D30" s="114"/>
      <c r="E30" s="13"/>
      <c r="F30" s="108"/>
      <c r="G30" s="105"/>
      <c r="H30" s="126"/>
    </row>
    <row r="31" spans="1:8" s="19" customFormat="1" x14ac:dyDescent="0.25">
      <c r="A31" s="21" t="s">
        <v>21</v>
      </c>
      <c r="B31" s="118">
        <v>0.70536145587307986</v>
      </c>
      <c r="C31" s="118"/>
      <c r="D31" s="113">
        <v>0.62</v>
      </c>
      <c r="E31" s="93">
        <v>60</v>
      </c>
      <c r="F31" s="107">
        <v>0</v>
      </c>
      <c r="G31" s="109">
        <v>0</v>
      </c>
      <c r="H31" s="126"/>
    </row>
    <row r="32" spans="1:8" s="19" customFormat="1" x14ac:dyDescent="0.25">
      <c r="A32" s="21" t="s">
        <v>20</v>
      </c>
      <c r="B32" s="118">
        <v>0.63615495384562903</v>
      </c>
      <c r="C32" s="118"/>
      <c r="D32" s="113">
        <v>0.59</v>
      </c>
      <c r="E32" s="93">
        <v>109</v>
      </c>
      <c r="F32" s="107">
        <v>0</v>
      </c>
      <c r="G32" s="109">
        <v>0</v>
      </c>
      <c r="H32" s="126"/>
    </row>
    <row r="33" spans="1:8" ht="31.5" x14ac:dyDescent="0.25">
      <c r="A33" s="15" t="s">
        <v>19</v>
      </c>
      <c r="B33" s="117"/>
      <c r="C33" s="117"/>
      <c r="D33" s="114"/>
      <c r="E33" s="112"/>
      <c r="F33" s="108"/>
      <c r="G33" s="105"/>
      <c r="H33" s="126"/>
    </row>
    <row r="34" spans="1:8" x14ac:dyDescent="0.25">
      <c r="A34" s="18" t="s">
        <v>18</v>
      </c>
      <c r="B34" s="118">
        <v>0.69563916003960302</v>
      </c>
      <c r="C34" s="118"/>
      <c r="D34" s="113">
        <v>0.66</v>
      </c>
      <c r="E34" s="93">
        <v>62</v>
      </c>
      <c r="F34" s="107">
        <v>0</v>
      </c>
      <c r="G34" s="109">
        <v>0</v>
      </c>
      <c r="H34" s="126"/>
    </row>
    <row r="35" spans="1:8" x14ac:dyDescent="0.25">
      <c r="A35" s="18" t="s">
        <v>17</v>
      </c>
      <c r="B35" s="118">
        <v>0.57079171723940547</v>
      </c>
      <c r="C35" s="118"/>
      <c r="D35" s="113">
        <v>0.5</v>
      </c>
      <c r="E35" s="93">
        <v>62</v>
      </c>
      <c r="F35" s="107">
        <v>0</v>
      </c>
      <c r="G35" s="109">
        <v>0</v>
      </c>
      <c r="H35" s="126"/>
    </row>
    <row r="36" spans="1:8" ht="31.5" customHeight="1" x14ac:dyDescent="0.25">
      <c r="A36" s="18" t="s">
        <v>16</v>
      </c>
      <c r="B36" s="118">
        <v>0.47512455188664032</v>
      </c>
      <c r="C36" s="118"/>
      <c r="D36" s="113">
        <v>0.44</v>
      </c>
      <c r="E36" s="93">
        <v>62</v>
      </c>
      <c r="F36" s="107">
        <v>0</v>
      </c>
      <c r="G36" s="109">
        <v>0</v>
      </c>
      <c r="H36" s="126"/>
    </row>
    <row r="37" spans="1:8" ht="31.5" x14ac:dyDescent="0.25">
      <c r="A37" s="15" t="s">
        <v>15</v>
      </c>
      <c r="B37" s="117"/>
      <c r="C37" s="117"/>
      <c r="D37" s="114"/>
      <c r="E37" s="112"/>
      <c r="F37" s="108"/>
      <c r="G37" s="105"/>
      <c r="H37" s="126"/>
    </row>
    <row r="38" spans="1:8" x14ac:dyDescent="0.25">
      <c r="A38" s="17" t="s">
        <v>14</v>
      </c>
      <c r="B38" s="118" t="s">
        <v>125</v>
      </c>
      <c r="C38" s="118"/>
      <c r="D38" s="113">
        <v>0.85</v>
      </c>
      <c r="E38" s="93">
        <v>40</v>
      </c>
      <c r="F38" s="107">
        <v>0</v>
      </c>
      <c r="G38" s="109">
        <v>0</v>
      </c>
      <c r="H38" s="126"/>
    </row>
    <row r="39" spans="1:8" x14ac:dyDescent="0.25">
      <c r="A39" s="17" t="s">
        <v>13</v>
      </c>
      <c r="B39" s="118" t="s">
        <v>125</v>
      </c>
      <c r="C39" s="118"/>
      <c r="D39" s="113">
        <v>0.47</v>
      </c>
      <c r="E39" s="93">
        <v>45</v>
      </c>
      <c r="F39" s="107">
        <v>0</v>
      </c>
      <c r="G39" s="109">
        <v>0</v>
      </c>
      <c r="H39" s="126"/>
    </row>
    <row r="40" spans="1:8" x14ac:dyDescent="0.25">
      <c r="A40" s="17" t="s">
        <v>12</v>
      </c>
      <c r="B40" s="118" t="s">
        <v>125</v>
      </c>
      <c r="C40" s="118"/>
      <c r="D40" s="113">
        <v>0.71</v>
      </c>
      <c r="E40" s="93">
        <v>62</v>
      </c>
      <c r="F40" s="107">
        <v>0</v>
      </c>
      <c r="G40" s="109">
        <v>0</v>
      </c>
      <c r="H40" s="126"/>
    </row>
    <row r="41" spans="1:8" x14ac:dyDescent="0.25">
      <c r="A41" s="17" t="s">
        <v>11</v>
      </c>
      <c r="B41" s="118" t="s">
        <v>125</v>
      </c>
      <c r="C41" s="118"/>
      <c r="D41" s="113">
        <v>0.7</v>
      </c>
      <c r="E41" s="93">
        <v>60</v>
      </c>
      <c r="F41" s="107">
        <v>0</v>
      </c>
      <c r="G41" s="109">
        <v>0</v>
      </c>
      <c r="H41" s="126"/>
    </row>
    <row r="42" spans="1:8" x14ac:dyDescent="0.25">
      <c r="A42" s="17" t="s">
        <v>10</v>
      </c>
      <c r="B42" s="118" t="s">
        <v>125</v>
      </c>
      <c r="C42" s="118"/>
      <c r="D42" s="113">
        <v>0.53</v>
      </c>
      <c r="E42" s="93">
        <v>43</v>
      </c>
      <c r="F42" s="107">
        <v>0</v>
      </c>
      <c r="G42" s="109">
        <v>0</v>
      </c>
      <c r="H42" s="126"/>
    </row>
    <row r="43" spans="1:8" ht="31.5" x14ac:dyDescent="0.25">
      <c r="A43" s="15" t="s">
        <v>9</v>
      </c>
      <c r="B43" s="117"/>
      <c r="C43" s="117"/>
      <c r="D43" s="114"/>
      <c r="E43" s="16"/>
      <c r="F43" s="108"/>
      <c r="G43" s="105"/>
      <c r="H43" s="126"/>
    </row>
    <row r="44" spans="1:8" ht="31.5" x14ac:dyDescent="0.25">
      <c r="A44" s="12" t="s">
        <v>8</v>
      </c>
      <c r="B44" s="118">
        <v>0.50407932407965783</v>
      </c>
      <c r="C44" s="118"/>
      <c r="D44" s="113">
        <v>0.45</v>
      </c>
      <c r="E44" s="93">
        <v>109</v>
      </c>
      <c r="F44" s="107">
        <v>0</v>
      </c>
      <c r="G44" s="109">
        <v>0</v>
      </c>
      <c r="H44" s="126"/>
    </row>
    <row r="45" spans="1:8" x14ac:dyDescent="0.25">
      <c r="A45" s="12" t="s">
        <v>7</v>
      </c>
      <c r="B45" s="118">
        <v>0.53092926905840643</v>
      </c>
      <c r="C45" s="118"/>
      <c r="D45" s="113">
        <v>0.49</v>
      </c>
      <c r="E45" s="93">
        <v>107</v>
      </c>
      <c r="F45" s="107">
        <v>0</v>
      </c>
      <c r="G45" s="109">
        <v>0</v>
      </c>
      <c r="H45" s="126"/>
    </row>
    <row r="46" spans="1:8" x14ac:dyDescent="0.25">
      <c r="A46" s="12" t="s">
        <v>6</v>
      </c>
      <c r="B46" s="118">
        <v>0.66226255679497203</v>
      </c>
      <c r="C46" s="118"/>
      <c r="D46" s="113">
        <v>0.62</v>
      </c>
      <c r="E46" s="93">
        <v>109</v>
      </c>
      <c r="F46" s="107">
        <v>0</v>
      </c>
      <c r="G46" s="109">
        <v>0</v>
      </c>
      <c r="H46" s="126"/>
    </row>
    <row r="47" spans="1:8" ht="31.5" x14ac:dyDescent="0.25">
      <c r="A47" s="12" t="s">
        <v>5</v>
      </c>
      <c r="B47" s="118">
        <v>0.46463132283417963</v>
      </c>
      <c r="C47" s="118"/>
      <c r="D47" s="113">
        <v>0.43</v>
      </c>
      <c r="E47" s="93">
        <v>100</v>
      </c>
      <c r="F47" s="107">
        <v>0</v>
      </c>
      <c r="G47" s="109">
        <v>0</v>
      </c>
      <c r="H47" s="126"/>
    </row>
    <row r="48" spans="1:8" ht="31.5" x14ac:dyDescent="0.25">
      <c r="A48" s="15" t="s">
        <v>4</v>
      </c>
      <c r="B48" s="117"/>
      <c r="C48" s="117"/>
      <c r="D48" s="114"/>
      <c r="E48" s="13"/>
      <c r="F48" s="108"/>
      <c r="G48" s="105"/>
      <c r="H48" s="126"/>
    </row>
    <row r="49" spans="1:8" x14ac:dyDescent="0.25">
      <c r="A49" s="12" t="s">
        <v>3</v>
      </c>
      <c r="B49" s="118" t="s">
        <v>125</v>
      </c>
      <c r="C49" s="118"/>
      <c r="D49" s="113">
        <v>0.9</v>
      </c>
      <c r="E49" s="93">
        <v>70</v>
      </c>
      <c r="F49" s="107">
        <v>0</v>
      </c>
      <c r="G49" s="109">
        <v>0</v>
      </c>
      <c r="H49" s="126"/>
    </row>
    <row r="50" spans="1:8" ht="31.5" x14ac:dyDescent="0.25">
      <c r="A50" s="15" t="s">
        <v>2</v>
      </c>
      <c r="B50" s="117"/>
      <c r="C50" s="117"/>
      <c r="D50" s="114"/>
      <c r="E50" s="13"/>
      <c r="F50" s="108"/>
      <c r="G50" s="105"/>
      <c r="H50" s="126"/>
    </row>
    <row r="51" spans="1:8" x14ac:dyDescent="0.25">
      <c r="A51" s="12" t="s">
        <v>1</v>
      </c>
      <c r="B51" s="118" t="s">
        <v>125</v>
      </c>
      <c r="C51" s="118"/>
      <c r="D51" s="113">
        <v>0.78</v>
      </c>
      <c r="E51" s="93">
        <v>85</v>
      </c>
      <c r="F51" s="107">
        <v>0</v>
      </c>
      <c r="G51" s="109">
        <v>0</v>
      </c>
      <c r="H51" s="126"/>
    </row>
    <row r="52" spans="1:8" ht="16.5" thickBot="1" x14ac:dyDescent="0.3">
      <c r="A52" s="10" t="s">
        <v>0</v>
      </c>
      <c r="B52" s="119" t="s">
        <v>125</v>
      </c>
      <c r="C52" s="119"/>
      <c r="D52" s="115">
        <v>0.76</v>
      </c>
      <c r="E52" s="95">
        <v>72</v>
      </c>
      <c r="F52" s="110">
        <v>0</v>
      </c>
      <c r="G52" s="106">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H53"/>
  <sheetViews>
    <sheetView topLeftCell="A10" zoomScaleNormal="100" workbookViewId="0">
      <selection activeCell="G21" sqref="G21:G25"/>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91</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14</v>
      </c>
      <c r="E6" s="58">
        <f>D6/B6</f>
        <v>2.7548209366391185E-3</v>
      </c>
      <c r="F6" s="2">
        <v>254</v>
      </c>
      <c r="G6" s="66" t="s">
        <v>106</v>
      </c>
      <c r="H6" s="133"/>
    </row>
    <row r="7" spans="1:8" x14ac:dyDescent="0.25">
      <c r="A7" s="18" t="s">
        <v>52</v>
      </c>
      <c r="B7" s="59">
        <v>12797</v>
      </c>
      <c r="C7" s="59">
        <v>126</v>
      </c>
      <c r="D7" s="2">
        <v>30</v>
      </c>
      <c r="E7" s="58">
        <f>D7/B7</f>
        <v>2.3442994451824645E-3</v>
      </c>
      <c r="F7" s="2">
        <v>183</v>
      </c>
      <c r="G7" s="66" t="s">
        <v>107</v>
      </c>
      <c r="H7" s="133"/>
    </row>
    <row r="8" spans="1:8" x14ac:dyDescent="0.25">
      <c r="A8" s="18" t="s">
        <v>51</v>
      </c>
      <c r="B8" s="59">
        <v>3155</v>
      </c>
      <c r="C8" s="59">
        <v>451</v>
      </c>
      <c r="D8" s="2">
        <v>6</v>
      </c>
      <c r="E8" s="58">
        <f>D8/B8</f>
        <v>1.9017432646592711E-3</v>
      </c>
      <c r="F8" s="2">
        <v>717</v>
      </c>
      <c r="G8" s="66" t="s">
        <v>108</v>
      </c>
      <c r="H8" s="133"/>
    </row>
    <row r="9" spans="1:8" x14ac:dyDescent="0.25">
      <c r="A9" s="18" t="s">
        <v>50</v>
      </c>
      <c r="B9" s="59">
        <v>1369</v>
      </c>
      <c r="C9" s="59">
        <v>474</v>
      </c>
      <c r="D9" s="2">
        <v>2</v>
      </c>
      <c r="E9" s="58">
        <f>D9/B9</f>
        <v>1.4609203798392988E-3</v>
      </c>
      <c r="F9" s="2">
        <v>602</v>
      </c>
      <c r="G9" s="66" t="s">
        <v>109</v>
      </c>
      <c r="H9" s="133"/>
    </row>
    <row r="10" spans="1:8" x14ac:dyDescent="0.25">
      <c r="A10" s="18" t="s">
        <v>49</v>
      </c>
      <c r="B10" s="59">
        <v>309</v>
      </c>
      <c r="C10" s="59">
        <v>626</v>
      </c>
      <c r="D10" s="2">
        <v>1</v>
      </c>
      <c r="E10" s="58">
        <f>D10/B10</f>
        <v>3.2362459546925568E-3</v>
      </c>
      <c r="F10" s="2" t="s">
        <v>105</v>
      </c>
      <c r="G10" s="66" t="s">
        <v>110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13+53</f>
        <v>66</v>
      </c>
      <c r="E12" s="62">
        <f>D12/D12</f>
        <v>1</v>
      </c>
      <c r="F12" s="47"/>
      <c r="G12" s="46"/>
      <c r="H12" s="133"/>
    </row>
    <row r="13" spans="1:8" ht="18.75" customHeight="1" thickBot="1" x14ac:dyDescent="0.3">
      <c r="A13" s="45" t="s">
        <v>46</v>
      </c>
      <c r="B13" s="44"/>
      <c r="C13" s="44"/>
      <c r="D13" s="51">
        <v>13</v>
      </c>
      <c r="E13" s="42">
        <f>D13/D12</f>
        <v>0.19696969696969696</v>
      </c>
      <c r="F13" s="41"/>
      <c r="G13" s="40"/>
      <c r="H13" s="133"/>
    </row>
    <row r="14" spans="1:8" ht="18.75" customHeight="1" x14ac:dyDescent="0.25">
      <c r="A14" s="50" t="s">
        <v>45</v>
      </c>
      <c r="B14" s="49"/>
      <c r="C14" s="49"/>
      <c r="D14" s="48">
        <f>12+6</f>
        <v>18</v>
      </c>
      <c r="E14" s="62">
        <f>D14/D14</f>
        <v>1</v>
      </c>
      <c r="F14" s="47"/>
      <c r="G14" s="46"/>
      <c r="H14" s="133"/>
    </row>
    <row r="15" spans="1:8" ht="18.75" customHeight="1" thickBot="1" x14ac:dyDescent="0.3">
      <c r="A15" s="45" t="s">
        <v>44</v>
      </c>
      <c r="B15" s="44"/>
      <c r="C15" s="44"/>
      <c r="D15" s="51">
        <v>12</v>
      </c>
      <c r="E15" s="42">
        <f>D15/D14</f>
        <v>0.66666666666666663</v>
      </c>
      <c r="F15" s="41"/>
      <c r="G15" s="40"/>
      <c r="H15" s="133"/>
    </row>
    <row r="16" spans="1:8" ht="18.75" customHeight="1" x14ac:dyDescent="0.25">
      <c r="A16" s="50" t="s">
        <v>43</v>
      </c>
      <c r="B16" s="49"/>
      <c r="C16" s="49"/>
      <c r="D16" s="48">
        <f>51+6</f>
        <v>57</v>
      </c>
      <c r="E16" s="63">
        <f>D16/D16</f>
        <v>1</v>
      </c>
      <c r="F16" s="47"/>
      <c r="G16" s="46"/>
      <c r="H16" s="133"/>
    </row>
    <row r="17" spans="1:8" ht="16.5" thickBot="1" x14ac:dyDescent="0.3">
      <c r="A17" s="45" t="s">
        <v>42</v>
      </c>
      <c r="B17" s="44"/>
      <c r="C17" s="44"/>
      <c r="D17" s="43">
        <v>51</v>
      </c>
      <c r="E17" s="42">
        <f>D17/D16</f>
        <v>0.89473684210526316</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90</v>
      </c>
      <c r="F20" s="137"/>
      <c r="G20" s="26" t="s">
        <v>37</v>
      </c>
      <c r="H20" s="133"/>
    </row>
    <row r="21" spans="1:8" x14ac:dyDescent="0.25">
      <c r="A21" s="18" t="s">
        <v>36</v>
      </c>
      <c r="B21" s="141">
        <v>0.40500000000000003</v>
      </c>
      <c r="C21" s="141"/>
      <c r="D21" s="33">
        <v>0.316</v>
      </c>
      <c r="E21" s="142">
        <v>0.36399999999999999</v>
      </c>
      <c r="F21" s="142"/>
      <c r="G21" s="32">
        <v>0.51</v>
      </c>
      <c r="H21" s="133"/>
    </row>
    <row r="22" spans="1:8" x14ac:dyDescent="0.25">
      <c r="A22" s="18" t="s">
        <v>35</v>
      </c>
      <c r="B22" s="141">
        <v>0.436</v>
      </c>
      <c r="C22" s="141"/>
      <c r="D22" s="33">
        <v>0.44700000000000001</v>
      </c>
      <c r="E22" s="142">
        <v>0</v>
      </c>
      <c r="F22" s="142"/>
      <c r="G22" s="32">
        <v>0.14299999999999999</v>
      </c>
      <c r="H22" s="133"/>
    </row>
    <row r="23" spans="1:8" x14ac:dyDescent="0.25">
      <c r="A23" s="18" t="s">
        <v>34</v>
      </c>
      <c r="B23" s="141">
        <v>0.30299999999999999</v>
      </c>
      <c r="C23" s="141"/>
      <c r="D23" s="33">
        <v>0.376</v>
      </c>
      <c r="E23" s="142">
        <v>0</v>
      </c>
      <c r="F23" s="142"/>
      <c r="G23" s="32">
        <v>0.219</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5.5</v>
      </c>
      <c r="F25" s="145"/>
      <c r="G25" s="77">
        <v>4.9000000000000004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v>0</v>
      </c>
      <c r="G29" s="80">
        <v>0</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v>1</v>
      </c>
      <c r="G31" s="80">
        <v>1</v>
      </c>
      <c r="H31" s="126"/>
    </row>
    <row r="32" spans="1:8" s="19" customFormat="1" x14ac:dyDescent="0.25">
      <c r="A32" s="21" t="s">
        <v>20</v>
      </c>
      <c r="B32" s="118">
        <v>0.63615495384562903</v>
      </c>
      <c r="C32" s="118"/>
      <c r="D32" s="113">
        <v>0.59</v>
      </c>
      <c r="E32" s="93">
        <v>109</v>
      </c>
      <c r="F32" s="97">
        <v>0.5</v>
      </c>
      <c r="G32" s="80">
        <v>2</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97">
        <v>1</v>
      </c>
      <c r="G34" s="80">
        <v>1</v>
      </c>
      <c r="H34" s="126"/>
    </row>
    <row r="35" spans="1:8" x14ac:dyDescent="0.25">
      <c r="A35" s="18" t="s">
        <v>17</v>
      </c>
      <c r="B35" s="118">
        <v>0.57079171723940547</v>
      </c>
      <c r="C35" s="118"/>
      <c r="D35" s="113">
        <v>0.5</v>
      </c>
      <c r="E35" s="93">
        <v>62</v>
      </c>
      <c r="F35" s="97">
        <v>0</v>
      </c>
      <c r="G35" s="80">
        <v>1</v>
      </c>
      <c r="H35" s="126"/>
    </row>
    <row r="36" spans="1:8" ht="31.5" customHeight="1" x14ac:dyDescent="0.25">
      <c r="A36" s="18" t="s">
        <v>16</v>
      </c>
      <c r="B36" s="118">
        <v>0.47512455188664032</v>
      </c>
      <c r="C36" s="118"/>
      <c r="D36" s="113">
        <v>0.44</v>
      </c>
      <c r="E36" s="93">
        <v>62</v>
      </c>
      <c r="F36" s="97">
        <v>0</v>
      </c>
      <c r="G36" s="80">
        <v>1</v>
      </c>
      <c r="H36" s="126"/>
    </row>
    <row r="37" spans="1:8" ht="31.5" x14ac:dyDescent="0.25">
      <c r="A37" s="15" t="s">
        <v>15</v>
      </c>
      <c r="B37" s="117"/>
      <c r="C37" s="117"/>
      <c r="D37" s="114"/>
      <c r="E37" s="112"/>
      <c r="F37" s="98"/>
      <c r="G37" s="79"/>
      <c r="H37" s="126"/>
    </row>
    <row r="38" spans="1:8" x14ac:dyDescent="0.25">
      <c r="A38" s="17" t="s">
        <v>14</v>
      </c>
      <c r="B38" s="118" t="s">
        <v>125</v>
      </c>
      <c r="C38" s="118"/>
      <c r="D38" s="113">
        <v>0.85</v>
      </c>
      <c r="E38" s="93">
        <v>40</v>
      </c>
      <c r="F38" s="97">
        <v>0</v>
      </c>
      <c r="G38" s="80">
        <v>0</v>
      </c>
      <c r="H38" s="126"/>
    </row>
    <row r="39" spans="1:8" x14ac:dyDescent="0.25">
      <c r="A39" s="17" t="s">
        <v>13</v>
      </c>
      <c r="B39" s="118" t="s">
        <v>125</v>
      </c>
      <c r="C39" s="118"/>
      <c r="D39" s="113">
        <v>0.47</v>
      </c>
      <c r="E39" s="93">
        <v>45</v>
      </c>
      <c r="F39" s="97">
        <v>0</v>
      </c>
      <c r="G39" s="80">
        <v>0</v>
      </c>
      <c r="H39" s="126"/>
    </row>
    <row r="40" spans="1:8" x14ac:dyDescent="0.25">
      <c r="A40" s="17" t="s">
        <v>12</v>
      </c>
      <c r="B40" s="118" t="s">
        <v>125</v>
      </c>
      <c r="C40" s="118"/>
      <c r="D40" s="113">
        <v>0.71</v>
      </c>
      <c r="E40" s="93">
        <v>62</v>
      </c>
      <c r="F40" s="97">
        <v>1</v>
      </c>
      <c r="G40" s="80">
        <v>1</v>
      </c>
      <c r="H40" s="126"/>
    </row>
    <row r="41" spans="1:8" x14ac:dyDescent="0.25">
      <c r="A41" s="17" t="s">
        <v>11</v>
      </c>
      <c r="B41" s="118" t="s">
        <v>125</v>
      </c>
      <c r="C41" s="118"/>
      <c r="D41" s="113">
        <v>0.7</v>
      </c>
      <c r="E41" s="93">
        <v>60</v>
      </c>
      <c r="F41" s="97">
        <v>1</v>
      </c>
      <c r="G41" s="80">
        <v>1</v>
      </c>
      <c r="H41" s="126"/>
    </row>
    <row r="42" spans="1:8" x14ac:dyDescent="0.25">
      <c r="A42" s="17" t="s">
        <v>10</v>
      </c>
      <c r="B42" s="118" t="s">
        <v>125</v>
      </c>
      <c r="C42" s="118"/>
      <c r="D42" s="113">
        <v>0.53</v>
      </c>
      <c r="E42" s="93">
        <v>43</v>
      </c>
      <c r="F42" s="97">
        <v>0</v>
      </c>
      <c r="G42" s="80">
        <v>0</v>
      </c>
      <c r="H42" s="126"/>
    </row>
    <row r="43" spans="1:8" ht="31.5" x14ac:dyDescent="0.25">
      <c r="A43" s="15" t="s">
        <v>9</v>
      </c>
      <c r="B43" s="117"/>
      <c r="C43" s="117"/>
      <c r="D43" s="114"/>
      <c r="E43" s="16"/>
      <c r="F43" s="98"/>
      <c r="G43" s="79"/>
      <c r="H43" s="126"/>
    </row>
    <row r="44" spans="1:8" ht="31.5" x14ac:dyDescent="0.25">
      <c r="A44" s="12" t="s">
        <v>8</v>
      </c>
      <c r="B44" s="118">
        <v>0.50407932407965783</v>
      </c>
      <c r="C44" s="118"/>
      <c r="D44" s="113">
        <v>0.45</v>
      </c>
      <c r="E44" s="93">
        <v>109</v>
      </c>
      <c r="F44" s="97">
        <v>0.5</v>
      </c>
      <c r="G44" s="80">
        <v>2</v>
      </c>
      <c r="H44" s="126"/>
    </row>
    <row r="45" spans="1:8" x14ac:dyDescent="0.25">
      <c r="A45" s="12" t="s">
        <v>7</v>
      </c>
      <c r="B45" s="118">
        <v>0.53092926905840643</v>
      </c>
      <c r="C45" s="118"/>
      <c r="D45" s="113">
        <v>0.49</v>
      </c>
      <c r="E45" s="93">
        <v>107</v>
      </c>
      <c r="F45" s="97">
        <v>0.5</v>
      </c>
      <c r="G45" s="80">
        <v>2</v>
      </c>
      <c r="H45" s="126"/>
    </row>
    <row r="46" spans="1:8" x14ac:dyDescent="0.25">
      <c r="A46" s="12" t="s">
        <v>6</v>
      </c>
      <c r="B46" s="118">
        <v>0.66226255679497203</v>
      </c>
      <c r="C46" s="118"/>
      <c r="D46" s="113">
        <v>0.62</v>
      </c>
      <c r="E46" s="93">
        <v>109</v>
      </c>
      <c r="F46" s="97">
        <v>0.5</v>
      </c>
      <c r="G46" s="80">
        <v>2</v>
      </c>
      <c r="H46" s="126"/>
    </row>
    <row r="47" spans="1:8" ht="31.5" x14ac:dyDescent="0.25">
      <c r="A47" s="12" t="s">
        <v>5</v>
      </c>
      <c r="B47" s="118">
        <v>0.46463132283417963</v>
      </c>
      <c r="C47" s="118"/>
      <c r="D47" s="113">
        <v>0.43</v>
      </c>
      <c r="E47" s="93">
        <v>100</v>
      </c>
      <c r="F47" s="97">
        <v>1</v>
      </c>
      <c r="G47" s="80">
        <v>1</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v>0</v>
      </c>
      <c r="G49" s="80">
        <v>1</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v>1</v>
      </c>
      <c r="G51" s="80">
        <v>2</v>
      </c>
      <c r="H51" s="126"/>
    </row>
    <row r="52" spans="1:8" ht="16.5" thickBot="1" x14ac:dyDescent="0.3">
      <c r="A52" s="10" t="s">
        <v>0</v>
      </c>
      <c r="B52" s="119" t="s">
        <v>125</v>
      </c>
      <c r="C52" s="119"/>
      <c r="D52" s="115">
        <v>0.76</v>
      </c>
      <c r="E52" s="95">
        <v>72</v>
      </c>
      <c r="F52" s="99">
        <v>0</v>
      </c>
      <c r="G52" s="81">
        <v>1</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101</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206</v>
      </c>
      <c r="E6" s="58">
        <f>D6/B6</f>
        <v>4.053522235340417E-2</v>
      </c>
      <c r="F6" s="2">
        <v>300</v>
      </c>
      <c r="G6" s="65">
        <v>300</v>
      </c>
      <c r="H6" s="133"/>
    </row>
    <row r="7" spans="1:8" x14ac:dyDescent="0.25">
      <c r="A7" s="18" t="s">
        <v>52</v>
      </c>
      <c r="B7" s="59">
        <v>12797</v>
      </c>
      <c r="C7" s="59">
        <v>126</v>
      </c>
      <c r="D7" s="2">
        <v>498</v>
      </c>
      <c r="E7" s="58">
        <f>D7/B7</f>
        <v>3.8915370790028915E-2</v>
      </c>
      <c r="F7" s="2">
        <v>175</v>
      </c>
      <c r="G7" s="65">
        <v>175</v>
      </c>
      <c r="H7" s="133"/>
    </row>
    <row r="8" spans="1:8" x14ac:dyDescent="0.25">
      <c r="A8" s="18" t="s">
        <v>51</v>
      </c>
      <c r="B8" s="59">
        <v>3155</v>
      </c>
      <c r="C8" s="59">
        <v>451</v>
      </c>
      <c r="D8" s="2">
        <v>246</v>
      </c>
      <c r="E8" s="58">
        <f>D8/B8</f>
        <v>7.7971473851030107E-2</v>
      </c>
      <c r="F8" s="2">
        <v>788</v>
      </c>
      <c r="G8" s="65">
        <v>788</v>
      </c>
      <c r="H8" s="133"/>
    </row>
    <row r="9" spans="1:8" x14ac:dyDescent="0.25">
      <c r="A9" s="18" t="s">
        <v>50</v>
      </c>
      <c r="B9" s="59">
        <v>1369</v>
      </c>
      <c r="C9" s="59">
        <v>474</v>
      </c>
      <c r="D9" s="2">
        <v>133</v>
      </c>
      <c r="E9" s="58">
        <f>D9/B9</f>
        <v>9.7151205259313367E-2</v>
      </c>
      <c r="F9" s="2">
        <v>429</v>
      </c>
      <c r="G9" s="65">
        <v>429</v>
      </c>
      <c r="H9" s="133"/>
    </row>
    <row r="10" spans="1:8" x14ac:dyDescent="0.25">
      <c r="A10" s="18" t="s">
        <v>49</v>
      </c>
      <c r="B10" s="59">
        <v>309</v>
      </c>
      <c r="C10" s="59">
        <v>626</v>
      </c>
      <c r="D10" s="2">
        <v>38</v>
      </c>
      <c r="E10" s="58">
        <f>D10/B10</f>
        <v>0.12297734627831715</v>
      </c>
      <c r="F10" s="2">
        <v>524</v>
      </c>
      <c r="G10" s="65">
        <v>524</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145+89</f>
        <v>234</v>
      </c>
      <c r="E12" s="62">
        <f>D12/D12</f>
        <v>1</v>
      </c>
      <c r="F12" s="47"/>
      <c r="G12" s="46"/>
      <c r="H12" s="133"/>
    </row>
    <row r="13" spans="1:8" ht="18.75" customHeight="1" thickBot="1" x14ac:dyDescent="0.3">
      <c r="A13" s="45" t="s">
        <v>46</v>
      </c>
      <c r="B13" s="44"/>
      <c r="C13" s="44"/>
      <c r="D13" s="51">
        <v>145</v>
      </c>
      <c r="E13" s="42">
        <f>D13/D12</f>
        <v>0.61965811965811968</v>
      </c>
      <c r="F13" s="41"/>
      <c r="G13" s="40"/>
      <c r="H13" s="133"/>
    </row>
    <row r="14" spans="1:8" ht="18.75" customHeight="1" x14ac:dyDescent="0.25">
      <c r="A14" s="50" t="s">
        <v>45</v>
      </c>
      <c r="B14" s="49"/>
      <c r="C14" s="49"/>
      <c r="D14" s="48">
        <f>31+5</f>
        <v>36</v>
      </c>
      <c r="E14" s="62">
        <f>D14/D14</f>
        <v>1</v>
      </c>
      <c r="F14" s="47"/>
      <c r="G14" s="46"/>
      <c r="H14" s="133"/>
    </row>
    <row r="15" spans="1:8" ht="18.75" customHeight="1" thickBot="1" x14ac:dyDescent="0.3">
      <c r="A15" s="45" t="s">
        <v>44</v>
      </c>
      <c r="B15" s="44"/>
      <c r="C15" s="44"/>
      <c r="D15" s="51">
        <v>31</v>
      </c>
      <c r="E15" s="42">
        <f>D15/D14</f>
        <v>0.86111111111111116</v>
      </c>
      <c r="F15" s="41"/>
      <c r="G15" s="40"/>
      <c r="H15" s="133"/>
    </row>
    <row r="16" spans="1:8" ht="18.75" customHeight="1" x14ac:dyDescent="0.25">
      <c r="A16" s="50" t="s">
        <v>43</v>
      </c>
      <c r="B16" s="49"/>
      <c r="C16" s="49"/>
      <c r="D16" s="48">
        <f>236+1</f>
        <v>237</v>
      </c>
      <c r="E16" s="63">
        <f>D16/D16</f>
        <v>1</v>
      </c>
      <c r="F16" s="47"/>
      <c r="G16" s="46"/>
      <c r="H16" s="133"/>
    </row>
    <row r="17" spans="1:8" ht="16.5" thickBot="1" x14ac:dyDescent="0.3">
      <c r="A17" s="45" t="s">
        <v>42</v>
      </c>
      <c r="B17" s="44"/>
      <c r="C17" s="44"/>
      <c r="D17" s="43">
        <v>236</v>
      </c>
      <c r="E17" s="42">
        <f>D17/D16</f>
        <v>0.99578059071729963</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89</v>
      </c>
      <c r="F20" s="137"/>
      <c r="G20" s="26" t="s">
        <v>37</v>
      </c>
      <c r="H20" s="133"/>
    </row>
    <row r="21" spans="1:8" x14ac:dyDescent="0.25">
      <c r="A21" s="18" t="s">
        <v>36</v>
      </c>
      <c r="B21" s="141">
        <v>0.40500000000000003</v>
      </c>
      <c r="C21" s="141"/>
      <c r="D21" s="33">
        <v>0.316</v>
      </c>
      <c r="E21" s="142">
        <v>0.188</v>
      </c>
      <c r="F21" s="142"/>
      <c r="G21" s="32">
        <v>0.188</v>
      </c>
      <c r="H21" s="133"/>
    </row>
    <row r="22" spans="1:8" x14ac:dyDescent="0.25">
      <c r="A22" s="18" t="s">
        <v>35</v>
      </c>
      <c r="B22" s="141">
        <v>0.436</v>
      </c>
      <c r="C22" s="141"/>
      <c r="D22" s="33">
        <v>0.44700000000000001</v>
      </c>
      <c r="E22" s="142">
        <v>0.36599999999999999</v>
      </c>
      <c r="F22" s="142"/>
      <c r="G22" s="32">
        <v>0.36599999999999999</v>
      </c>
      <c r="H22" s="133"/>
    </row>
    <row r="23" spans="1:8" x14ac:dyDescent="0.25">
      <c r="A23" s="18" t="s">
        <v>34</v>
      </c>
      <c r="B23" s="141">
        <v>0.30299999999999999</v>
      </c>
      <c r="C23" s="141"/>
      <c r="D23" s="33">
        <v>0.376</v>
      </c>
      <c r="E23" s="142">
        <v>0.432</v>
      </c>
      <c r="F23" s="142"/>
      <c r="G23" s="32">
        <v>0.432</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3.8</v>
      </c>
      <c r="F25" s="145"/>
      <c r="G25" s="70">
        <v>3.8</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f>4/6</f>
        <v>0.66666666666666663</v>
      </c>
      <c r="G29" s="80">
        <v>6</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f>4/10</f>
        <v>0.4</v>
      </c>
      <c r="G31" s="80">
        <v>10</v>
      </c>
      <c r="H31" s="126"/>
    </row>
    <row r="32" spans="1:8" s="19" customFormat="1" x14ac:dyDescent="0.25">
      <c r="A32" s="21" t="s">
        <v>20</v>
      </c>
      <c r="B32" s="118">
        <v>0.63615495384562903</v>
      </c>
      <c r="C32" s="118"/>
      <c r="D32" s="113">
        <v>0.59</v>
      </c>
      <c r="E32" s="93">
        <v>109</v>
      </c>
      <c r="F32" s="97">
        <f>1/15</f>
        <v>6.6666666666666666E-2</v>
      </c>
      <c r="G32" s="80">
        <v>15</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97">
        <f>3/8</f>
        <v>0.375</v>
      </c>
      <c r="G34" s="80">
        <v>8</v>
      </c>
      <c r="H34" s="126"/>
    </row>
    <row r="35" spans="1:8" x14ac:dyDescent="0.25">
      <c r="A35" s="18" t="s">
        <v>17</v>
      </c>
      <c r="B35" s="118">
        <v>0.57079171723940547</v>
      </c>
      <c r="C35" s="118"/>
      <c r="D35" s="113">
        <v>0.5</v>
      </c>
      <c r="E35" s="93">
        <v>62</v>
      </c>
      <c r="F35" s="97">
        <f>2/8</f>
        <v>0.25</v>
      </c>
      <c r="G35" s="80">
        <v>8</v>
      </c>
      <c r="H35" s="126"/>
    </row>
    <row r="36" spans="1:8" ht="31.5" customHeight="1" x14ac:dyDescent="0.25">
      <c r="A36" s="18" t="s">
        <v>16</v>
      </c>
      <c r="B36" s="118">
        <v>0.47512455188664032</v>
      </c>
      <c r="C36" s="118"/>
      <c r="D36" s="113">
        <v>0.44</v>
      </c>
      <c r="E36" s="93">
        <v>62</v>
      </c>
      <c r="F36" s="97">
        <f>4/8</f>
        <v>0.5</v>
      </c>
      <c r="G36" s="80">
        <v>8</v>
      </c>
      <c r="H36" s="126"/>
    </row>
    <row r="37" spans="1:8" ht="31.5" x14ac:dyDescent="0.25">
      <c r="A37" s="15" t="s">
        <v>15</v>
      </c>
      <c r="B37" s="117"/>
      <c r="C37" s="117"/>
      <c r="D37" s="114"/>
      <c r="E37" s="112"/>
      <c r="F37" s="98"/>
      <c r="G37" s="79"/>
      <c r="H37" s="126"/>
    </row>
    <row r="38" spans="1:8" x14ac:dyDescent="0.25">
      <c r="A38" s="17" t="s">
        <v>14</v>
      </c>
      <c r="B38" s="118" t="s">
        <v>125</v>
      </c>
      <c r="C38" s="118"/>
      <c r="D38" s="113">
        <v>0.85</v>
      </c>
      <c r="E38" s="93">
        <v>40</v>
      </c>
      <c r="F38" s="97">
        <f>3/4</f>
        <v>0.75</v>
      </c>
      <c r="G38" s="80">
        <v>4</v>
      </c>
      <c r="H38" s="126"/>
    </row>
    <row r="39" spans="1:8" x14ac:dyDescent="0.25">
      <c r="A39" s="17" t="s">
        <v>13</v>
      </c>
      <c r="B39" s="118" t="s">
        <v>125</v>
      </c>
      <c r="C39" s="118"/>
      <c r="D39" s="113">
        <v>0.47</v>
      </c>
      <c r="E39" s="93">
        <v>45</v>
      </c>
      <c r="F39" s="97">
        <f>4/7</f>
        <v>0.5714285714285714</v>
      </c>
      <c r="G39" s="80">
        <v>7</v>
      </c>
      <c r="H39" s="126"/>
    </row>
    <row r="40" spans="1:8" x14ac:dyDescent="0.25">
      <c r="A40" s="17" t="s">
        <v>12</v>
      </c>
      <c r="B40" s="118" t="s">
        <v>125</v>
      </c>
      <c r="C40" s="118"/>
      <c r="D40" s="113">
        <v>0.71</v>
      </c>
      <c r="E40" s="93">
        <v>62</v>
      </c>
      <c r="F40" s="97">
        <f>4/8</f>
        <v>0.5</v>
      </c>
      <c r="G40" s="80">
        <v>8</v>
      </c>
      <c r="H40" s="126"/>
    </row>
    <row r="41" spans="1:8" x14ac:dyDescent="0.25">
      <c r="A41" s="17" t="s">
        <v>11</v>
      </c>
      <c r="B41" s="118" t="s">
        <v>125</v>
      </c>
      <c r="C41" s="118"/>
      <c r="D41" s="113">
        <v>0.7</v>
      </c>
      <c r="E41" s="93">
        <v>60</v>
      </c>
      <c r="F41" s="97">
        <f>7/8</f>
        <v>0.875</v>
      </c>
      <c r="G41" s="80">
        <v>8</v>
      </c>
      <c r="H41" s="126"/>
    </row>
    <row r="42" spans="1:8" x14ac:dyDescent="0.25">
      <c r="A42" s="17" t="s">
        <v>10</v>
      </c>
      <c r="B42" s="118" t="s">
        <v>125</v>
      </c>
      <c r="C42" s="118"/>
      <c r="D42" s="113">
        <v>0.53</v>
      </c>
      <c r="E42" s="93">
        <v>43</v>
      </c>
      <c r="F42" s="97">
        <f>5/6</f>
        <v>0.83333333333333337</v>
      </c>
      <c r="G42" s="80">
        <v>6</v>
      </c>
      <c r="H42" s="126"/>
    </row>
    <row r="43" spans="1:8" ht="31.5" x14ac:dyDescent="0.25">
      <c r="A43" s="15" t="s">
        <v>9</v>
      </c>
      <c r="B43" s="117"/>
      <c r="C43" s="117"/>
      <c r="D43" s="114"/>
      <c r="E43" s="16"/>
      <c r="F43" s="98"/>
      <c r="G43" s="79" t="s">
        <v>124</v>
      </c>
      <c r="H43" s="126"/>
    </row>
    <row r="44" spans="1:8" ht="31.5" x14ac:dyDescent="0.25">
      <c r="A44" s="12" t="s">
        <v>8</v>
      </c>
      <c r="B44" s="118">
        <v>0.50407932407965783</v>
      </c>
      <c r="C44" s="118"/>
      <c r="D44" s="113">
        <v>0.45</v>
      </c>
      <c r="E44" s="93">
        <v>109</v>
      </c>
      <c r="F44" s="97">
        <f>3/15</f>
        <v>0.2</v>
      </c>
      <c r="G44" s="80">
        <v>15</v>
      </c>
      <c r="H44" s="126"/>
    </row>
    <row r="45" spans="1:8" x14ac:dyDescent="0.25">
      <c r="A45" s="12" t="s">
        <v>7</v>
      </c>
      <c r="B45" s="118">
        <v>0.53092926905840643</v>
      </c>
      <c r="C45" s="118"/>
      <c r="D45" s="113">
        <v>0.49</v>
      </c>
      <c r="E45" s="93">
        <v>107</v>
      </c>
      <c r="F45" s="97">
        <f>6/15</f>
        <v>0.4</v>
      </c>
      <c r="G45" s="80">
        <v>15</v>
      </c>
      <c r="H45" s="126"/>
    </row>
    <row r="46" spans="1:8" x14ac:dyDescent="0.25">
      <c r="A46" s="12" t="s">
        <v>6</v>
      </c>
      <c r="B46" s="118">
        <v>0.66226255679497203</v>
      </c>
      <c r="C46" s="118"/>
      <c r="D46" s="113">
        <v>0.62</v>
      </c>
      <c r="E46" s="93">
        <v>109</v>
      </c>
      <c r="F46" s="97">
        <f>9/15</f>
        <v>0.6</v>
      </c>
      <c r="G46" s="80">
        <v>15</v>
      </c>
      <c r="H46" s="126"/>
    </row>
    <row r="47" spans="1:8" ht="31.5" x14ac:dyDescent="0.25">
      <c r="A47" s="12" t="s">
        <v>5</v>
      </c>
      <c r="B47" s="118">
        <v>0.46463132283417963</v>
      </c>
      <c r="C47" s="118"/>
      <c r="D47" s="113">
        <v>0.43</v>
      </c>
      <c r="E47" s="93">
        <v>100</v>
      </c>
      <c r="F47" s="97">
        <f>3/15</f>
        <v>0.2</v>
      </c>
      <c r="G47" s="80">
        <v>15</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f>12/12</f>
        <v>1</v>
      </c>
      <c r="G49" s="80">
        <v>12</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f>9/10</f>
        <v>0.9</v>
      </c>
      <c r="G51" s="80">
        <v>10</v>
      </c>
      <c r="H51" s="126"/>
    </row>
    <row r="52" spans="1:8" ht="16.5" thickBot="1" x14ac:dyDescent="0.3">
      <c r="A52" s="10" t="s">
        <v>0</v>
      </c>
      <c r="B52" s="119" t="s">
        <v>125</v>
      </c>
      <c r="C52" s="119"/>
      <c r="D52" s="115">
        <v>0.76</v>
      </c>
      <c r="E52" s="95">
        <v>72</v>
      </c>
      <c r="F52" s="99">
        <f>5/10</f>
        <v>0.5</v>
      </c>
      <c r="G52" s="81">
        <v>10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102</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84</v>
      </c>
      <c r="E6" s="58">
        <f>D6/B6</f>
        <v>1.6528925619834711E-2</v>
      </c>
      <c r="F6" s="65">
        <v>288</v>
      </c>
      <c r="G6" s="67" t="s">
        <v>119</v>
      </c>
      <c r="H6" s="133"/>
    </row>
    <row r="7" spans="1:8" x14ac:dyDescent="0.25">
      <c r="A7" s="18" t="s">
        <v>52</v>
      </c>
      <c r="B7" s="59">
        <v>12797</v>
      </c>
      <c r="C7" s="59">
        <v>126</v>
      </c>
      <c r="D7" s="65">
        <v>204</v>
      </c>
      <c r="E7" s="58">
        <f>D7/B7</f>
        <v>1.5941236227240758E-2</v>
      </c>
      <c r="F7" s="65">
        <v>168</v>
      </c>
      <c r="G7" s="67" t="s">
        <v>120</v>
      </c>
      <c r="H7" s="133"/>
    </row>
    <row r="8" spans="1:8" x14ac:dyDescent="0.25">
      <c r="A8" s="18" t="s">
        <v>51</v>
      </c>
      <c r="B8" s="59">
        <v>3155</v>
      </c>
      <c r="C8" s="59">
        <v>451</v>
      </c>
      <c r="D8" s="65">
        <v>31</v>
      </c>
      <c r="E8" s="58">
        <f>D8/B8</f>
        <v>9.8256735340729005E-3</v>
      </c>
      <c r="F8" s="65">
        <v>470</v>
      </c>
      <c r="G8" s="67" t="s">
        <v>121</v>
      </c>
      <c r="H8" s="133"/>
    </row>
    <row r="9" spans="1:8" x14ac:dyDescent="0.25">
      <c r="A9" s="18" t="s">
        <v>50</v>
      </c>
      <c r="B9" s="59">
        <v>1369</v>
      </c>
      <c r="C9" s="59">
        <v>474</v>
      </c>
      <c r="D9" s="65">
        <v>22</v>
      </c>
      <c r="E9" s="58">
        <f>D9/B9</f>
        <v>1.6070124178232285E-2</v>
      </c>
      <c r="F9" s="65">
        <v>617</v>
      </c>
      <c r="G9" s="67" t="s">
        <v>122</v>
      </c>
      <c r="H9" s="133"/>
    </row>
    <row r="10" spans="1:8" x14ac:dyDescent="0.25">
      <c r="A10" s="18" t="s">
        <v>49</v>
      </c>
      <c r="B10" s="59">
        <v>309</v>
      </c>
      <c r="C10" s="59">
        <v>626</v>
      </c>
      <c r="D10" s="65">
        <v>1</v>
      </c>
      <c r="E10" s="58">
        <f>D10/B10</f>
        <v>3.2362459546925568E-3</v>
      </c>
      <c r="F10" s="65">
        <v>486</v>
      </c>
      <c r="G10" s="67" t="s">
        <v>123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85+38</f>
        <v>123</v>
      </c>
      <c r="E12" s="62">
        <f>D12/D12</f>
        <v>1</v>
      </c>
      <c r="F12" s="47"/>
      <c r="G12" s="46"/>
      <c r="H12" s="133"/>
    </row>
    <row r="13" spans="1:8" ht="18.75" customHeight="1" thickBot="1" x14ac:dyDescent="0.3">
      <c r="A13" s="45" t="s">
        <v>46</v>
      </c>
      <c r="B13" s="44"/>
      <c r="C13" s="44"/>
      <c r="D13" s="51">
        <v>85</v>
      </c>
      <c r="E13" s="42">
        <f>D13/D12</f>
        <v>0.69105691056910568</v>
      </c>
      <c r="F13" s="41"/>
      <c r="G13" s="40"/>
      <c r="H13" s="133"/>
    </row>
    <row r="14" spans="1:8" ht="18.75" customHeight="1" x14ac:dyDescent="0.25">
      <c r="A14" s="50" t="s">
        <v>45</v>
      </c>
      <c r="B14" s="49"/>
      <c r="C14" s="49"/>
      <c r="D14" s="48">
        <f>17+11</f>
        <v>28</v>
      </c>
      <c r="E14" s="62">
        <f>D14/D14</f>
        <v>1</v>
      </c>
      <c r="F14" s="47"/>
      <c r="G14" s="46"/>
      <c r="H14" s="133"/>
    </row>
    <row r="15" spans="1:8" ht="18.75" customHeight="1" thickBot="1" x14ac:dyDescent="0.3">
      <c r="A15" s="45" t="s">
        <v>44</v>
      </c>
      <c r="B15" s="44"/>
      <c r="C15" s="44"/>
      <c r="D15" s="51">
        <v>11</v>
      </c>
      <c r="E15" s="42">
        <f>D15/D14</f>
        <v>0.39285714285714285</v>
      </c>
      <c r="F15" s="41"/>
      <c r="G15" s="40"/>
      <c r="H15" s="133"/>
    </row>
    <row r="16" spans="1:8" ht="18.75" customHeight="1" x14ac:dyDescent="0.25">
      <c r="A16" s="50" t="s">
        <v>43</v>
      </c>
      <c r="B16" s="49"/>
      <c r="C16" s="49"/>
      <c r="D16" s="48">
        <f>128+0</f>
        <v>128</v>
      </c>
      <c r="E16" s="63">
        <f>D16/D16</f>
        <v>1</v>
      </c>
      <c r="F16" s="47"/>
      <c r="G16" s="46"/>
      <c r="H16" s="133"/>
    </row>
    <row r="17" spans="1:8" ht="16.5" thickBot="1" x14ac:dyDescent="0.3">
      <c r="A17" s="45" t="s">
        <v>42</v>
      </c>
      <c r="B17" s="44"/>
      <c r="C17" s="44"/>
      <c r="D17" s="43">
        <v>128</v>
      </c>
      <c r="E17" s="42">
        <f>D17/D16</f>
        <v>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88</v>
      </c>
      <c r="F20" s="137"/>
      <c r="G20" s="26" t="s">
        <v>37</v>
      </c>
      <c r="H20" s="133"/>
    </row>
    <row r="21" spans="1:8" x14ac:dyDescent="0.25">
      <c r="A21" s="18" t="s">
        <v>36</v>
      </c>
      <c r="B21" s="141">
        <v>0.40500000000000003</v>
      </c>
      <c r="C21" s="141"/>
      <c r="D21" s="89">
        <v>0.316</v>
      </c>
      <c r="E21" s="142">
        <v>0.28100000000000003</v>
      </c>
      <c r="F21" s="142"/>
      <c r="G21" s="32">
        <v>0.22500000000000001</v>
      </c>
      <c r="H21" s="133"/>
    </row>
    <row r="22" spans="1:8" x14ac:dyDescent="0.25">
      <c r="A22" s="18" t="s">
        <v>35</v>
      </c>
      <c r="B22" s="141">
        <v>0.436</v>
      </c>
      <c r="C22" s="141"/>
      <c r="D22" s="89">
        <v>0.44700000000000001</v>
      </c>
      <c r="E22" s="142">
        <v>0.36499999999999999</v>
      </c>
      <c r="F22" s="142"/>
      <c r="G22" s="32">
        <v>0.46400000000000002</v>
      </c>
      <c r="H22" s="133"/>
    </row>
    <row r="23" spans="1:8" x14ac:dyDescent="0.25">
      <c r="A23" s="18" t="s">
        <v>34</v>
      </c>
      <c r="B23" s="141">
        <v>0.30299999999999999</v>
      </c>
      <c r="C23" s="141"/>
      <c r="D23" s="89">
        <v>0.376</v>
      </c>
      <c r="E23" s="142">
        <v>0.13900000000000001</v>
      </c>
      <c r="F23" s="142"/>
      <c r="G23" s="32">
        <v>0.27</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3.3</v>
      </c>
      <c r="F25" s="145"/>
      <c r="G25" s="70">
        <v>3.3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0</v>
      </c>
      <c r="G29" s="80">
        <v>0</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1</v>
      </c>
      <c r="G31" s="80">
        <v>1</v>
      </c>
      <c r="H31" s="126"/>
    </row>
    <row r="32" spans="1:8" s="19" customFormat="1" x14ac:dyDescent="0.25">
      <c r="A32" s="21" t="s">
        <v>20</v>
      </c>
      <c r="B32" s="118">
        <v>0.63615495384562903</v>
      </c>
      <c r="C32" s="118"/>
      <c r="D32" s="113">
        <v>0.59</v>
      </c>
      <c r="E32" s="93">
        <v>109</v>
      </c>
      <c r="F32" s="96">
        <v>1</v>
      </c>
      <c r="G32" s="80">
        <v>2</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96">
        <v>1</v>
      </c>
      <c r="G34" s="80">
        <v>1</v>
      </c>
      <c r="H34" s="126"/>
    </row>
    <row r="35" spans="1:8" x14ac:dyDescent="0.25">
      <c r="A35" s="18" t="s">
        <v>17</v>
      </c>
      <c r="B35" s="118">
        <v>0.57079171723940547</v>
      </c>
      <c r="C35" s="118"/>
      <c r="D35" s="113">
        <v>0.5</v>
      </c>
      <c r="E35" s="93">
        <v>62</v>
      </c>
      <c r="F35" s="96">
        <v>1</v>
      </c>
      <c r="G35" s="80">
        <v>1</v>
      </c>
      <c r="H35" s="126"/>
    </row>
    <row r="36" spans="1:8" ht="31.5" customHeight="1" x14ac:dyDescent="0.25">
      <c r="A36" s="18" t="s">
        <v>16</v>
      </c>
      <c r="B36" s="118">
        <v>0.47512455188664032</v>
      </c>
      <c r="C36" s="118"/>
      <c r="D36" s="113">
        <v>0.44</v>
      </c>
      <c r="E36" s="93">
        <v>62</v>
      </c>
      <c r="F36" s="96">
        <v>1</v>
      </c>
      <c r="G36" s="80">
        <v>1</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96">
        <v>0</v>
      </c>
      <c r="G38" s="80">
        <v>0</v>
      </c>
      <c r="H38" s="126"/>
    </row>
    <row r="39" spans="1:8" x14ac:dyDescent="0.25">
      <c r="A39" s="17" t="s">
        <v>13</v>
      </c>
      <c r="B39" s="118" t="s">
        <v>125</v>
      </c>
      <c r="C39" s="118"/>
      <c r="D39" s="113">
        <v>0.47</v>
      </c>
      <c r="E39" s="93">
        <v>45</v>
      </c>
      <c r="F39" s="96">
        <v>0</v>
      </c>
      <c r="G39" s="80">
        <v>0</v>
      </c>
      <c r="H39" s="126"/>
    </row>
    <row r="40" spans="1:8" x14ac:dyDescent="0.25">
      <c r="A40" s="17" t="s">
        <v>12</v>
      </c>
      <c r="B40" s="118" t="s">
        <v>125</v>
      </c>
      <c r="C40" s="118"/>
      <c r="D40" s="113">
        <v>0.71</v>
      </c>
      <c r="E40" s="93">
        <v>62</v>
      </c>
      <c r="F40" s="96">
        <v>1</v>
      </c>
      <c r="G40" s="80">
        <v>1</v>
      </c>
      <c r="H40" s="126"/>
    </row>
    <row r="41" spans="1:8" x14ac:dyDescent="0.25">
      <c r="A41" s="17" t="s">
        <v>11</v>
      </c>
      <c r="B41" s="118" t="s">
        <v>125</v>
      </c>
      <c r="C41" s="118"/>
      <c r="D41" s="113">
        <v>0.7</v>
      </c>
      <c r="E41" s="93">
        <v>60</v>
      </c>
      <c r="F41" s="96">
        <v>1</v>
      </c>
      <c r="G41" s="80">
        <v>1</v>
      </c>
      <c r="H41" s="126"/>
    </row>
    <row r="42" spans="1:8" x14ac:dyDescent="0.25">
      <c r="A42" s="17" t="s">
        <v>10</v>
      </c>
      <c r="B42" s="118" t="s">
        <v>125</v>
      </c>
      <c r="C42" s="118"/>
      <c r="D42" s="113">
        <v>0.53</v>
      </c>
      <c r="E42" s="93">
        <v>43</v>
      </c>
      <c r="F42" s="96">
        <v>0</v>
      </c>
      <c r="G42" s="80">
        <v>0</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1</v>
      </c>
      <c r="G44" s="80">
        <v>2</v>
      </c>
      <c r="H44" s="126"/>
    </row>
    <row r="45" spans="1:8" x14ac:dyDescent="0.25">
      <c r="A45" s="12" t="s">
        <v>7</v>
      </c>
      <c r="B45" s="118">
        <v>0.53092926905840643</v>
      </c>
      <c r="C45" s="118"/>
      <c r="D45" s="113">
        <v>0.49</v>
      </c>
      <c r="E45" s="93">
        <v>107</v>
      </c>
      <c r="F45" s="96">
        <v>1</v>
      </c>
      <c r="G45" s="80">
        <v>2</v>
      </c>
      <c r="H45" s="126"/>
    </row>
    <row r="46" spans="1:8" x14ac:dyDescent="0.25">
      <c r="A46" s="12" t="s">
        <v>6</v>
      </c>
      <c r="B46" s="118">
        <v>0.66226255679497203</v>
      </c>
      <c r="C46" s="118"/>
      <c r="D46" s="113">
        <v>0.62</v>
      </c>
      <c r="E46" s="93">
        <v>109</v>
      </c>
      <c r="F46" s="96">
        <v>0.5</v>
      </c>
      <c r="G46" s="80">
        <v>2</v>
      </c>
      <c r="H46" s="126"/>
    </row>
    <row r="47" spans="1:8" ht="31.5" x14ac:dyDescent="0.25">
      <c r="A47" s="12" t="s">
        <v>5</v>
      </c>
      <c r="B47" s="118">
        <v>0.46463132283417963</v>
      </c>
      <c r="C47" s="118"/>
      <c r="D47" s="113">
        <v>0.43</v>
      </c>
      <c r="E47" s="93">
        <v>100</v>
      </c>
      <c r="F47" s="96">
        <v>0.5</v>
      </c>
      <c r="G47" s="80">
        <v>2</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1</v>
      </c>
      <c r="G49" s="80">
        <v>1</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1</v>
      </c>
      <c r="G51" s="80">
        <v>2</v>
      </c>
      <c r="H51" s="126"/>
    </row>
    <row r="52" spans="1:8" ht="16.5" thickBot="1" x14ac:dyDescent="0.3">
      <c r="A52" s="10" t="s">
        <v>0</v>
      </c>
      <c r="B52" s="119" t="s">
        <v>125</v>
      </c>
      <c r="C52" s="119"/>
      <c r="D52" s="115">
        <v>0.76</v>
      </c>
      <c r="E52" s="95">
        <v>72</v>
      </c>
      <c r="F52" s="100">
        <v>1</v>
      </c>
      <c r="G52" s="81">
        <v>1</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103</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20</v>
      </c>
      <c r="E6" s="58">
        <f>D6/B6</f>
        <v>3.9354584809130266E-3</v>
      </c>
      <c r="F6" s="2">
        <v>120</v>
      </c>
      <c r="G6" s="66" t="s">
        <v>115</v>
      </c>
      <c r="H6" s="133"/>
    </row>
    <row r="7" spans="1:8" x14ac:dyDescent="0.25">
      <c r="A7" s="18" t="s">
        <v>52</v>
      </c>
      <c r="B7" s="59">
        <v>12797</v>
      </c>
      <c r="C7" s="59">
        <v>126</v>
      </c>
      <c r="D7" s="2">
        <v>114</v>
      </c>
      <c r="E7" s="58">
        <f>D7/B7</f>
        <v>8.9083378916933655E-3</v>
      </c>
      <c r="F7" s="2">
        <v>91</v>
      </c>
      <c r="G7" s="66" t="s">
        <v>116</v>
      </c>
      <c r="H7" s="133"/>
    </row>
    <row r="8" spans="1:8" x14ac:dyDescent="0.25">
      <c r="A8" s="18" t="s">
        <v>51</v>
      </c>
      <c r="B8" s="59">
        <v>3155</v>
      </c>
      <c r="C8" s="59">
        <v>451</v>
      </c>
      <c r="D8" s="2">
        <v>24</v>
      </c>
      <c r="E8" s="58">
        <f>D8/B8</f>
        <v>7.6069730586370843E-3</v>
      </c>
      <c r="F8" s="2">
        <v>437</v>
      </c>
      <c r="G8" s="66" t="s">
        <v>117</v>
      </c>
      <c r="H8" s="133"/>
    </row>
    <row r="9" spans="1:8" x14ac:dyDescent="0.25">
      <c r="A9" s="18" t="s">
        <v>50</v>
      </c>
      <c r="B9" s="59">
        <v>1369</v>
      </c>
      <c r="C9" s="59">
        <v>474</v>
      </c>
      <c r="D9" s="2">
        <v>3</v>
      </c>
      <c r="E9" s="58">
        <f>D9/B9</f>
        <v>2.1913805697589481E-3</v>
      </c>
      <c r="F9" s="2">
        <v>454</v>
      </c>
      <c r="G9" s="66" t="s">
        <v>118</v>
      </c>
      <c r="H9" s="133"/>
    </row>
    <row r="10" spans="1:8" x14ac:dyDescent="0.25">
      <c r="A10" s="18" t="s">
        <v>49</v>
      </c>
      <c r="B10" s="59">
        <v>309</v>
      </c>
      <c r="C10" s="59">
        <v>626</v>
      </c>
      <c r="D10" s="2">
        <v>0</v>
      </c>
      <c r="E10" s="58">
        <f>D10/B10</f>
        <v>0</v>
      </c>
      <c r="F10" s="2" t="s">
        <v>105</v>
      </c>
      <c r="G10" s="66">
        <v>1023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13+6</f>
        <v>19</v>
      </c>
      <c r="E12" s="62">
        <f>D12/D12</f>
        <v>1</v>
      </c>
      <c r="F12" s="47"/>
      <c r="G12" s="46"/>
      <c r="H12" s="133"/>
    </row>
    <row r="13" spans="1:8" ht="18.75" customHeight="1" thickBot="1" x14ac:dyDescent="0.3">
      <c r="A13" s="45" t="s">
        <v>46</v>
      </c>
      <c r="B13" s="44"/>
      <c r="C13" s="44"/>
      <c r="D13" s="51">
        <v>13</v>
      </c>
      <c r="E13" s="42">
        <f>D13/D12</f>
        <v>0.68421052631578949</v>
      </c>
      <c r="F13" s="41"/>
      <c r="G13" s="40"/>
      <c r="H13" s="133"/>
    </row>
    <row r="14" spans="1:8" ht="18.75" customHeight="1" x14ac:dyDescent="0.25">
      <c r="A14" s="50" t="s">
        <v>45</v>
      </c>
      <c r="B14" s="49"/>
      <c r="C14" s="49"/>
      <c r="D14" s="48">
        <f>2+0</f>
        <v>2</v>
      </c>
      <c r="E14" s="62">
        <f>D14/D14</f>
        <v>1</v>
      </c>
      <c r="F14" s="47"/>
      <c r="G14" s="46"/>
      <c r="H14" s="133"/>
    </row>
    <row r="15" spans="1:8" ht="18.75" customHeight="1" thickBot="1" x14ac:dyDescent="0.3">
      <c r="A15" s="45" t="s">
        <v>44</v>
      </c>
      <c r="B15" s="44"/>
      <c r="C15" s="44"/>
      <c r="D15" s="51">
        <v>2</v>
      </c>
      <c r="E15" s="42">
        <f>D15/D14</f>
        <v>1</v>
      </c>
      <c r="F15" s="41"/>
      <c r="G15" s="40"/>
      <c r="H15" s="133"/>
    </row>
    <row r="16" spans="1:8" ht="18.75" customHeight="1" x14ac:dyDescent="0.25">
      <c r="A16" s="50" t="s">
        <v>43</v>
      </c>
      <c r="B16" s="49"/>
      <c r="C16" s="49"/>
      <c r="D16" s="48">
        <f>19+0</f>
        <v>19</v>
      </c>
      <c r="E16" s="63">
        <f>D16/D16</f>
        <v>1</v>
      </c>
      <c r="F16" s="47"/>
      <c r="G16" s="46"/>
      <c r="H16" s="133"/>
    </row>
    <row r="17" spans="1:8" ht="16.5" thickBot="1" x14ac:dyDescent="0.3">
      <c r="A17" s="45" t="s">
        <v>42</v>
      </c>
      <c r="B17" s="44"/>
      <c r="C17" s="44"/>
      <c r="D17" s="43">
        <v>19</v>
      </c>
      <c r="E17" s="42">
        <f>D17/D16</f>
        <v>1</v>
      </c>
      <c r="F17" s="41"/>
      <c r="G17" s="40"/>
      <c r="H17" s="133"/>
    </row>
    <row r="18" spans="1:8" ht="31.5" x14ac:dyDescent="0.25">
      <c r="A18" s="39" t="s">
        <v>41</v>
      </c>
      <c r="B18" s="38"/>
      <c r="C18" s="38"/>
      <c r="D18" s="37"/>
      <c r="E18" s="36"/>
      <c r="F18" s="35"/>
      <c r="G18" s="34"/>
      <c r="H18" s="133"/>
    </row>
    <row r="19" spans="1:8" ht="46.5" customHeight="1" x14ac:dyDescent="0.25">
      <c r="A19" s="134" t="s">
        <v>40</v>
      </c>
      <c r="B19" s="135"/>
      <c r="C19" s="135"/>
      <c r="D19" s="135"/>
      <c r="E19" s="135"/>
      <c r="F19" s="135"/>
      <c r="G19" s="136"/>
      <c r="H19" s="133"/>
    </row>
    <row r="20" spans="1:8" ht="36.75" customHeight="1" x14ac:dyDescent="0.25">
      <c r="A20" s="28" t="s">
        <v>30</v>
      </c>
      <c r="B20" s="128" t="s">
        <v>29</v>
      </c>
      <c r="C20" s="128"/>
      <c r="D20" s="27" t="s">
        <v>39</v>
      </c>
      <c r="E20" s="137" t="s">
        <v>87</v>
      </c>
      <c r="F20" s="137"/>
      <c r="G20" s="26" t="s">
        <v>37</v>
      </c>
      <c r="H20" s="133"/>
    </row>
    <row r="21" spans="1:8" x14ac:dyDescent="0.25">
      <c r="A21" s="18" t="s">
        <v>36</v>
      </c>
      <c r="B21" s="141">
        <v>0.40500000000000003</v>
      </c>
      <c r="C21" s="141"/>
      <c r="D21" s="33">
        <v>0.316</v>
      </c>
      <c r="E21" s="142">
        <v>0.42899999999999999</v>
      </c>
      <c r="F21" s="142"/>
      <c r="G21" s="32">
        <v>0.51100000000000001</v>
      </c>
      <c r="H21" s="133"/>
    </row>
    <row r="22" spans="1:8" x14ac:dyDescent="0.25">
      <c r="A22" s="18" t="s">
        <v>35</v>
      </c>
      <c r="B22" s="141">
        <v>0.436</v>
      </c>
      <c r="C22" s="141"/>
      <c r="D22" s="33">
        <v>0.44700000000000001</v>
      </c>
      <c r="E22" s="142">
        <v>0.64300000000000002</v>
      </c>
      <c r="F22" s="142"/>
      <c r="G22" s="32">
        <v>0.46200000000000002</v>
      </c>
      <c r="H22" s="133"/>
    </row>
    <row r="23" spans="1:8" x14ac:dyDescent="0.25">
      <c r="A23" s="18" t="s">
        <v>34</v>
      </c>
      <c r="B23" s="141">
        <v>0.30299999999999999</v>
      </c>
      <c r="C23" s="141"/>
      <c r="D23" s="33">
        <v>0.376</v>
      </c>
      <c r="E23" s="142">
        <v>0.14299999999999999</v>
      </c>
      <c r="F23" s="142"/>
      <c r="G23" s="32">
        <v>0.19400000000000001</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7.5</v>
      </c>
      <c r="F25" s="145"/>
      <c r="G25" s="70">
        <v>3.4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26" t="s">
        <v>25</v>
      </c>
      <c r="H27" s="147"/>
    </row>
    <row r="28" spans="1:8" s="22" customFormat="1" ht="31.5" x14ac:dyDescent="0.25">
      <c r="A28" s="24" t="s">
        <v>24</v>
      </c>
      <c r="B28" s="117"/>
      <c r="C28" s="117"/>
      <c r="D28" s="14"/>
      <c r="E28" s="25"/>
      <c r="F28" s="23"/>
      <c r="G28" s="68"/>
      <c r="H28" s="147"/>
    </row>
    <row r="29" spans="1:8" s="19" customFormat="1" x14ac:dyDescent="0.25">
      <c r="A29" s="21" t="s">
        <v>23</v>
      </c>
      <c r="B29" s="118">
        <v>0.77214927176242176</v>
      </c>
      <c r="C29" s="118"/>
      <c r="D29" s="113">
        <v>0.72</v>
      </c>
      <c r="E29" s="93">
        <v>46</v>
      </c>
      <c r="F29" s="97">
        <v>0</v>
      </c>
      <c r="G29" s="69">
        <v>0</v>
      </c>
      <c r="H29" s="147"/>
    </row>
    <row r="30" spans="1:8" s="22" customFormat="1" ht="31.5" x14ac:dyDescent="0.25">
      <c r="A30" s="24" t="s">
        <v>22</v>
      </c>
      <c r="B30" s="117"/>
      <c r="C30" s="117"/>
      <c r="D30" s="114"/>
      <c r="E30" s="13"/>
      <c r="F30" s="98"/>
      <c r="G30" s="68"/>
      <c r="H30" s="147"/>
    </row>
    <row r="31" spans="1:8" s="19" customFormat="1" x14ac:dyDescent="0.25">
      <c r="A31" s="21" t="s">
        <v>21</v>
      </c>
      <c r="B31" s="118">
        <v>0.70536145587307986</v>
      </c>
      <c r="C31" s="118"/>
      <c r="D31" s="113">
        <v>0.62</v>
      </c>
      <c r="E31" s="93">
        <v>60</v>
      </c>
      <c r="F31" s="97">
        <v>0</v>
      </c>
      <c r="G31" s="69">
        <v>0</v>
      </c>
      <c r="H31" s="147"/>
    </row>
    <row r="32" spans="1:8" s="19" customFormat="1" x14ac:dyDescent="0.25">
      <c r="A32" s="21" t="s">
        <v>20</v>
      </c>
      <c r="B32" s="118">
        <v>0.63615495384562903</v>
      </c>
      <c r="C32" s="118"/>
      <c r="D32" s="113">
        <v>0.59</v>
      </c>
      <c r="E32" s="93">
        <v>109</v>
      </c>
      <c r="F32" s="97">
        <v>1</v>
      </c>
      <c r="G32" s="69">
        <v>1</v>
      </c>
      <c r="H32" s="147"/>
    </row>
    <row r="33" spans="1:8" ht="31.5" x14ac:dyDescent="0.25">
      <c r="A33" s="15" t="s">
        <v>19</v>
      </c>
      <c r="B33" s="117"/>
      <c r="C33" s="117"/>
      <c r="D33" s="114"/>
      <c r="E33" s="112"/>
      <c r="F33" s="98"/>
      <c r="G33" s="68"/>
      <c r="H33" s="147"/>
    </row>
    <row r="34" spans="1:8" x14ac:dyDescent="0.25">
      <c r="A34" s="18" t="s">
        <v>18</v>
      </c>
      <c r="B34" s="118">
        <v>0.69563916003960302</v>
      </c>
      <c r="C34" s="118"/>
      <c r="D34" s="113">
        <v>0.66</v>
      </c>
      <c r="E34" s="93">
        <v>62</v>
      </c>
      <c r="F34" s="97" t="s">
        <v>105</v>
      </c>
      <c r="G34" s="69" t="s">
        <v>105</v>
      </c>
      <c r="H34" s="147"/>
    </row>
    <row r="35" spans="1:8" x14ac:dyDescent="0.25">
      <c r="A35" s="18" t="s">
        <v>17</v>
      </c>
      <c r="B35" s="118">
        <v>0.57079171723940547</v>
      </c>
      <c r="C35" s="118"/>
      <c r="D35" s="113">
        <v>0.5</v>
      </c>
      <c r="E35" s="93">
        <v>62</v>
      </c>
      <c r="F35" s="97" t="s">
        <v>105</v>
      </c>
      <c r="G35" s="69" t="s">
        <v>105</v>
      </c>
      <c r="H35" s="147"/>
    </row>
    <row r="36" spans="1:8" ht="31.5" customHeight="1" x14ac:dyDescent="0.25">
      <c r="A36" s="18" t="s">
        <v>16</v>
      </c>
      <c r="B36" s="118">
        <v>0.47512455188664032</v>
      </c>
      <c r="C36" s="118"/>
      <c r="D36" s="113">
        <v>0.44</v>
      </c>
      <c r="E36" s="93">
        <v>62</v>
      </c>
      <c r="F36" s="97" t="s">
        <v>105</v>
      </c>
      <c r="G36" s="69" t="s">
        <v>105</v>
      </c>
      <c r="H36" s="147"/>
    </row>
    <row r="37" spans="1:8" ht="31.5" x14ac:dyDescent="0.25">
      <c r="A37" s="15" t="s">
        <v>15</v>
      </c>
      <c r="B37" s="117"/>
      <c r="C37" s="117"/>
      <c r="D37" s="114"/>
      <c r="E37" s="112"/>
      <c r="F37" s="98"/>
      <c r="G37" s="68"/>
      <c r="H37" s="147"/>
    </row>
    <row r="38" spans="1:8" x14ac:dyDescent="0.25">
      <c r="A38" s="17" t="s">
        <v>14</v>
      </c>
      <c r="B38" s="118" t="s">
        <v>125</v>
      </c>
      <c r="C38" s="118"/>
      <c r="D38" s="113">
        <v>0.85</v>
      </c>
      <c r="E38" s="93">
        <v>40</v>
      </c>
      <c r="F38" s="97" t="s">
        <v>105</v>
      </c>
      <c r="G38" s="69" t="s">
        <v>105</v>
      </c>
      <c r="H38" s="147"/>
    </row>
    <row r="39" spans="1:8" x14ac:dyDescent="0.25">
      <c r="A39" s="17" t="s">
        <v>13</v>
      </c>
      <c r="B39" s="118" t="s">
        <v>125</v>
      </c>
      <c r="C39" s="118"/>
      <c r="D39" s="113">
        <v>0.47</v>
      </c>
      <c r="E39" s="93">
        <v>45</v>
      </c>
      <c r="F39" s="97" t="s">
        <v>105</v>
      </c>
      <c r="G39" s="69" t="s">
        <v>105</v>
      </c>
      <c r="H39" s="147"/>
    </row>
    <row r="40" spans="1:8" x14ac:dyDescent="0.25">
      <c r="A40" s="17" t="s">
        <v>12</v>
      </c>
      <c r="B40" s="118" t="s">
        <v>125</v>
      </c>
      <c r="C40" s="118"/>
      <c r="D40" s="113">
        <v>0.71</v>
      </c>
      <c r="E40" s="93">
        <v>62</v>
      </c>
      <c r="F40" s="97" t="s">
        <v>105</v>
      </c>
      <c r="G40" s="69" t="s">
        <v>105</v>
      </c>
      <c r="H40" s="147"/>
    </row>
    <row r="41" spans="1:8" x14ac:dyDescent="0.25">
      <c r="A41" s="17" t="s">
        <v>11</v>
      </c>
      <c r="B41" s="118" t="s">
        <v>125</v>
      </c>
      <c r="C41" s="118"/>
      <c r="D41" s="113">
        <v>0.7</v>
      </c>
      <c r="E41" s="93">
        <v>60</v>
      </c>
      <c r="F41" s="97" t="s">
        <v>105</v>
      </c>
      <c r="G41" s="69" t="s">
        <v>105</v>
      </c>
      <c r="H41" s="147"/>
    </row>
    <row r="42" spans="1:8" x14ac:dyDescent="0.25">
      <c r="A42" s="17" t="s">
        <v>10</v>
      </c>
      <c r="B42" s="118" t="s">
        <v>125</v>
      </c>
      <c r="C42" s="118"/>
      <c r="D42" s="113">
        <v>0.53</v>
      </c>
      <c r="E42" s="93">
        <v>43</v>
      </c>
      <c r="F42" s="97" t="s">
        <v>105</v>
      </c>
      <c r="G42" s="69" t="s">
        <v>105</v>
      </c>
      <c r="H42" s="147"/>
    </row>
    <row r="43" spans="1:8" ht="31.5" x14ac:dyDescent="0.25">
      <c r="A43" s="15" t="s">
        <v>9</v>
      </c>
      <c r="B43" s="117"/>
      <c r="C43" s="117"/>
      <c r="D43" s="114"/>
      <c r="E43" s="16"/>
      <c r="F43" s="98"/>
      <c r="G43" s="68"/>
      <c r="H43" s="147"/>
    </row>
    <row r="44" spans="1:8" ht="31.5" x14ac:dyDescent="0.25">
      <c r="A44" s="12" t="s">
        <v>8</v>
      </c>
      <c r="B44" s="118">
        <v>0.50407932407965783</v>
      </c>
      <c r="C44" s="118"/>
      <c r="D44" s="113">
        <v>0.45</v>
      </c>
      <c r="E44" s="93">
        <v>109</v>
      </c>
      <c r="F44" s="97">
        <v>1</v>
      </c>
      <c r="G44" s="69">
        <v>1</v>
      </c>
      <c r="H44" s="147"/>
    </row>
    <row r="45" spans="1:8" x14ac:dyDescent="0.25">
      <c r="A45" s="12" t="s">
        <v>7</v>
      </c>
      <c r="B45" s="118">
        <v>0.53092926905840643</v>
      </c>
      <c r="C45" s="118"/>
      <c r="D45" s="113">
        <v>0.49</v>
      </c>
      <c r="E45" s="93">
        <v>107</v>
      </c>
      <c r="F45" s="97">
        <v>1</v>
      </c>
      <c r="G45" s="69">
        <v>1</v>
      </c>
      <c r="H45" s="147"/>
    </row>
    <row r="46" spans="1:8" x14ac:dyDescent="0.25">
      <c r="A46" s="12" t="s">
        <v>6</v>
      </c>
      <c r="B46" s="118">
        <v>0.66226255679497203</v>
      </c>
      <c r="C46" s="118"/>
      <c r="D46" s="113">
        <v>0.62</v>
      </c>
      <c r="E46" s="93">
        <v>109</v>
      </c>
      <c r="F46" s="97">
        <v>1</v>
      </c>
      <c r="G46" s="69">
        <v>1</v>
      </c>
      <c r="H46" s="147"/>
    </row>
    <row r="47" spans="1:8" ht="31.5" x14ac:dyDescent="0.25">
      <c r="A47" s="12" t="s">
        <v>5</v>
      </c>
      <c r="B47" s="118">
        <v>0.46463132283417963</v>
      </c>
      <c r="C47" s="118"/>
      <c r="D47" s="113">
        <v>0.43</v>
      </c>
      <c r="E47" s="93">
        <v>100</v>
      </c>
      <c r="F47" s="97">
        <v>1</v>
      </c>
      <c r="G47" s="69">
        <v>1</v>
      </c>
      <c r="H47" s="147"/>
    </row>
    <row r="48" spans="1:8" ht="31.5" x14ac:dyDescent="0.25">
      <c r="A48" s="15" t="s">
        <v>4</v>
      </c>
      <c r="B48" s="117"/>
      <c r="C48" s="117"/>
      <c r="D48" s="114"/>
      <c r="E48" s="13"/>
      <c r="F48" s="98"/>
      <c r="G48" s="68"/>
      <c r="H48" s="147"/>
    </row>
    <row r="49" spans="1:8" x14ac:dyDescent="0.25">
      <c r="A49" s="12" t="s">
        <v>3</v>
      </c>
      <c r="B49" s="118" t="s">
        <v>125</v>
      </c>
      <c r="C49" s="118"/>
      <c r="D49" s="113">
        <v>0.9</v>
      </c>
      <c r="E49" s="93">
        <v>70</v>
      </c>
      <c r="F49" s="97">
        <v>0</v>
      </c>
      <c r="G49" s="69">
        <v>0</v>
      </c>
      <c r="H49" s="147"/>
    </row>
    <row r="50" spans="1:8" ht="31.5" x14ac:dyDescent="0.25">
      <c r="A50" s="15" t="s">
        <v>2</v>
      </c>
      <c r="B50" s="117"/>
      <c r="C50" s="117"/>
      <c r="D50" s="114"/>
      <c r="E50" s="13"/>
      <c r="F50" s="98"/>
      <c r="G50" s="68"/>
      <c r="H50" s="147"/>
    </row>
    <row r="51" spans="1:8" x14ac:dyDescent="0.25">
      <c r="A51" s="12" t="s">
        <v>1</v>
      </c>
      <c r="B51" s="118" t="s">
        <v>125</v>
      </c>
      <c r="C51" s="118"/>
      <c r="D51" s="113">
        <v>0.78</v>
      </c>
      <c r="E51" s="93">
        <v>85</v>
      </c>
      <c r="F51" s="97">
        <v>0</v>
      </c>
      <c r="G51" s="69">
        <v>0</v>
      </c>
      <c r="H51" s="147"/>
    </row>
    <row r="52" spans="1:8" ht="16.5" thickBot="1" x14ac:dyDescent="0.3">
      <c r="A52" s="10" t="s">
        <v>0</v>
      </c>
      <c r="B52" s="119" t="s">
        <v>125</v>
      </c>
      <c r="C52" s="119"/>
      <c r="D52" s="115">
        <v>0.76</v>
      </c>
      <c r="E52" s="95">
        <v>72</v>
      </c>
      <c r="F52" s="99">
        <v>0</v>
      </c>
      <c r="G52" s="8">
        <v>0</v>
      </c>
      <c r="H52" s="148"/>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53"/>
  <sheetViews>
    <sheetView topLeftCell="A13" workbookViewId="0">
      <selection activeCell="G21" sqref="G21:G25"/>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66</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7</v>
      </c>
      <c r="E6" s="58">
        <f>D6/B6</f>
        <v>1.3774104683195593E-3</v>
      </c>
      <c r="F6" s="65">
        <v>289</v>
      </c>
      <c r="G6" s="66" t="s">
        <v>106</v>
      </c>
      <c r="H6" s="133"/>
    </row>
    <row r="7" spans="1:8" x14ac:dyDescent="0.25">
      <c r="A7" s="18" t="s">
        <v>52</v>
      </c>
      <c r="B7" s="59">
        <v>12797</v>
      </c>
      <c r="C7" s="59">
        <v>126</v>
      </c>
      <c r="D7" s="65">
        <v>12</v>
      </c>
      <c r="E7" s="58">
        <f>D7/B7</f>
        <v>9.3771977807298587E-4</v>
      </c>
      <c r="F7" s="65">
        <v>112</v>
      </c>
      <c r="G7" s="66" t="s">
        <v>107</v>
      </c>
      <c r="H7" s="133"/>
    </row>
    <row r="8" spans="1:8" x14ac:dyDescent="0.25">
      <c r="A8" s="18" t="s">
        <v>51</v>
      </c>
      <c r="B8" s="59">
        <v>3155</v>
      </c>
      <c r="C8" s="59">
        <v>451</v>
      </c>
      <c r="D8" s="65">
        <v>14</v>
      </c>
      <c r="E8" s="58">
        <f>D8/B8</f>
        <v>4.4374009508716325E-3</v>
      </c>
      <c r="F8" s="65">
        <v>289</v>
      </c>
      <c r="G8" s="66" t="s">
        <v>108</v>
      </c>
      <c r="H8" s="133"/>
    </row>
    <row r="9" spans="1:8" x14ac:dyDescent="0.25">
      <c r="A9" s="18" t="s">
        <v>50</v>
      </c>
      <c r="B9" s="59">
        <v>1369</v>
      </c>
      <c r="C9" s="59">
        <v>474</v>
      </c>
      <c r="D9" s="65">
        <v>0</v>
      </c>
      <c r="E9" s="58">
        <f>D9/B9</f>
        <v>0</v>
      </c>
      <c r="F9" s="65" t="s">
        <v>105</v>
      </c>
      <c r="G9" s="66" t="s">
        <v>109</v>
      </c>
      <c r="H9" s="133"/>
    </row>
    <row r="10" spans="1:8" x14ac:dyDescent="0.25">
      <c r="A10" s="18" t="s">
        <v>49</v>
      </c>
      <c r="B10" s="59">
        <v>309</v>
      </c>
      <c r="C10" s="59">
        <v>626</v>
      </c>
      <c r="D10" s="65">
        <v>0</v>
      </c>
      <c r="E10" s="58">
        <f>D10/B10</f>
        <v>0</v>
      </c>
      <c r="F10" s="65" t="s">
        <v>105</v>
      </c>
      <c r="G10" s="66" t="s">
        <v>110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v>17</v>
      </c>
      <c r="E12" s="62">
        <v>1</v>
      </c>
      <c r="F12" s="47"/>
      <c r="G12" s="46"/>
      <c r="H12" s="133"/>
    </row>
    <row r="13" spans="1:8" ht="18.75" customHeight="1" thickBot="1" x14ac:dyDescent="0.3">
      <c r="A13" s="45" t="s">
        <v>46</v>
      </c>
      <c r="B13" s="44"/>
      <c r="C13" s="44"/>
      <c r="D13" s="51">
        <v>11</v>
      </c>
      <c r="E13" s="42">
        <f>D13/D12</f>
        <v>0.6470588235294118</v>
      </c>
      <c r="F13" s="41"/>
      <c r="G13" s="40"/>
      <c r="H13" s="133"/>
    </row>
    <row r="14" spans="1:8" ht="18.75" customHeight="1" x14ac:dyDescent="0.25">
      <c r="A14" s="50" t="s">
        <v>45</v>
      </c>
      <c r="B14" s="49"/>
      <c r="C14" s="49"/>
      <c r="D14" s="48">
        <v>5</v>
      </c>
      <c r="E14" s="62">
        <v>1</v>
      </c>
      <c r="F14" s="47"/>
      <c r="G14" s="46"/>
      <c r="H14" s="133"/>
    </row>
    <row r="15" spans="1:8" ht="18.75" customHeight="1" thickBot="1" x14ac:dyDescent="0.3">
      <c r="A15" s="45" t="s">
        <v>44</v>
      </c>
      <c r="B15" s="44"/>
      <c r="C15" s="44"/>
      <c r="D15" s="51">
        <v>2</v>
      </c>
      <c r="E15" s="42">
        <f>D15/D14</f>
        <v>0.4</v>
      </c>
      <c r="F15" s="41"/>
      <c r="G15" s="40"/>
      <c r="H15" s="133"/>
    </row>
    <row r="16" spans="1:8" ht="18.75" customHeight="1" x14ac:dyDescent="0.25">
      <c r="A16" s="50" t="s">
        <v>43</v>
      </c>
      <c r="B16" s="49"/>
      <c r="C16" s="49"/>
      <c r="D16" s="48">
        <f>15+0</f>
        <v>15</v>
      </c>
      <c r="E16" s="63">
        <f>D16/D16</f>
        <v>1</v>
      </c>
      <c r="F16" s="47"/>
      <c r="G16" s="46"/>
      <c r="H16" s="133"/>
    </row>
    <row r="17" spans="1:8" ht="16.5" thickBot="1" x14ac:dyDescent="0.3">
      <c r="A17" s="45" t="s">
        <v>42</v>
      </c>
      <c r="B17" s="44"/>
      <c r="C17" s="44"/>
      <c r="D17" s="43">
        <v>15</v>
      </c>
      <c r="E17" s="42">
        <f>D17/D16</f>
        <v>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65</v>
      </c>
      <c r="F20" s="137"/>
      <c r="G20" s="26" t="s">
        <v>37</v>
      </c>
      <c r="H20" s="133"/>
    </row>
    <row r="21" spans="1:8" x14ac:dyDescent="0.25">
      <c r="A21" s="18" t="s">
        <v>36</v>
      </c>
      <c r="B21" s="141">
        <v>0.40500000000000003</v>
      </c>
      <c r="C21" s="141"/>
      <c r="D21" s="89">
        <v>0.316</v>
      </c>
      <c r="E21" s="142">
        <v>0.75</v>
      </c>
      <c r="F21" s="142"/>
      <c r="G21" s="32">
        <v>0.51</v>
      </c>
      <c r="H21" s="133"/>
    </row>
    <row r="22" spans="1:8" x14ac:dyDescent="0.25">
      <c r="A22" s="18" t="s">
        <v>35</v>
      </c>
      <c r="B22" s="141">
        <v>0.436</v>
      </c>
      <c r="C22" s="141"/>
      <c r="D22" s="89">
        <v>0.44700000000000001</v>
      </c>
      <c r="E22" s="142">
        <v>0</v>
      </c>
      <c r="F22" s="142"/>
      <c r="G22" s="32">
        <v>0.14299999999999999</v>
      </c>
      <c r="H22" s="133"/>
    </row>
    <row r="23" spans="1:8" x14ac:dyDescent="0.25">
      <c r="A23" s="18" t="s">
        <v>34</v>
      </c>
      <c r="B23" s="141">
        <v>0.30299999999999999</v>
      </c>
      <c r="C23" s="141"/>
      <c r="D23" s="89">
        <v>0.376</v>
      </c>
      <c r="E23" s="142">
        <v>0</v>
      </c>
      <c r="F23" s="142"/>
      <c r="G23" s="32">
        <v>0.219</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21">
        <v>4.5</v>
      </c>
      <c r="F25" s="121"/>
      <c r="G25" s="77">
        <v>4.9000000000000004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20">
        <v>0</v>
      </c>
      <c r="G29" s="80">
        <v>0</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20">
        <v>0</v>
      </c>
      <c r="G31" s="80">
        <v>0</v>
      </c>
      <c r="H31" s="126"/>
    </row>
    <row r="32" spans="1:8" s="19" customFormat="1" x14ac:dyDescent="0.25">
      <c r="A32" s="21" t="s">
        <v>20</v>
      </c>
      <c r="B32" s="118">
        <v>0.63615495384562903</v>
      </c>
      <c r="C32" s="118"/>
      <c r="D32" s="113">
        <v>0.59</v>
      </c>
      <c r="E32" s="93">
        <v>109</v>
      </c>
      <c r="F32" s="20">
        <v>0</v>
      </c>
      <c r="G32" s="80">
        <v>0</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20">
        <v>0</v>
      </c>
      <c r="G34" s="80">
        <v>0</v>
      </c>
      <c r="H34" s="126"/>
    </row>
    <row r="35" spans="1:8" x14ac:dyDescent="0.25">
      <c r="A35" s="18" t="s">
        <v>17</v>
      </c>
      <c r="B35" s="118">
        <v>0.57079171723940547</v>
      </c>
      <c r="C35" s="118"/>
      <c r="D35" s="113">
        <v>0.5</v>
      </c>
      <c r="E35" s="93">
        <v>62</v>
      </c>
      <c r="F35" s="20">
        <v>0</v>
      </c>
      <c r="G35" s="80">
        <v>0</v>
      </c>
      <c r="H35" s="126"/>
    </row>
    <row r="36" spans="1:8" ht="31.5" customHeight="1" x14ac:dyDescent="0.25">
      <c r="A36" s="18" t="s">
        <v>16</v>
      </c>
      <c r="B36" s="118">
        <v>0.47512455188664032</v>
      </c>
      <c r="C36" s="118"/>
      <c r="D36" s="113">
        <v>0.44</v>
      </c>
      <c r="E36" s="93">
        <v>62</v>
      </c>
      <c r="F36" s="20">
        <v>0</v>
      </c>
      <c r="G36" s="80">
        <v>0</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v>0</v>
      </c>
      <c r="G38" s="80">
        <v>0</v>
      </c>
      <c r="H38" s="126"/>
    </row>
    <row r="39" spans="1:8" x14ac:dyDescent="0.25">
      <c r="A39" s="17" t="s">
        <v>13</v>
      </c>
      <c r="B39" s="118" t="s">
        <v>125</v>
      </c>
      <c r="C39" s="118"/>
      <c r="D39" s="113">
        <v>0.47</v>
      </c>
      <c r="E39" s="93">
        <v>45</v>
      </c>
      <c r="F39" s="20">
        <v>0</v>
      </c>
      <c r="G39" s="80">
        <v>0</v>
      </c>
      <c r="H39" s="126"/>
    </row>
    <row r="40" spans="1:8" x14ac:dyDescent="0.25">
      <c r="A40" s="17" t="s">
        <v>12</v>
      </c>
      <c r="B40" s="118" t="s">
        <v>125</v>
      </c>
      <c r="C40" s="118"/>
      <c r="D40" s="113">
        <v>0.71</v>
      </c>
      <c r="E40" s="93">
        <v>62</v>
      </c>
      <c r="F40" s="20">
        <v>0</v>
      </c>
      <c r="G40" s="80">
        <v>0</v>
      </c>
      <c r="H40" s="126"/>
    </row>
    <row r="41" spans="1:8" x14ac:dyDescent="0.25">
      <c r="A41" s="17" t="s">
        <v>11</v>
      </c>
      <c r="B41" s="118" t="s">
        <v>125</v>
      </c>
      <c r="C41" s="118"/>
      <c r="D41" s="113">
        <v>0.7</v>
      </c>
      <c r="E41" s="93">
        <v>60</v>
      </c>
      <c r="F41" s="20">
        <v>0</v>
      </c>
      <c r="G41" s="80">
        <v>0</v>
      </c>
      <c r="H41" s="126"/>
    </row>
    <row r="42" spans="1:8" x14ac:dyDescent="0.25">
      <c r="A42" s="17" t="s">
        <v>10</v>
      </c>
      <c r="B42" s="118" t="s">
        <v>125</v>
      </c>
      <c r="C42" s="118"/>
      <c r="D42" s="113">
        <v>0.53</v>
      </c>
      <c r="E42" s="93">
        <v>43</v>
      </c>
      <c r="F42" s="20">
        <v>0</v>
      </c>
      <c r="G42" s="80">
        <v>0</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20">
        <v>0</v>
      </c>
      <c r="G44" s="80">
        <v>0</v>
      </c>
      <c r="H44" s="126"/>
    </row>
    <row r="45" spans="1:8" x14ac:dyDescent="0.25">
      <c r="A45" s="12" t="s">
        <v>7</v>
      </c>
      <c r="B45" s="118">
        <v>0.53092926905840643</v>
      </c>
      <c r="C45" s="118"/>
      <c r="D45" s="113">
        <v>0.49</v>
      </c>
      <c r="E45" s="93">
        <v>107</v>
      </c>
      <c r="F45" s="20">
        <v>0</v>
      </c>
      <c r="G45" s="80">
        <v>0</v>
      </c>
      <c r="H45" s="126"/>
    </row>
    <row r="46" spans="1:8" x14ac:dyDescent="0.25">
      <c r="A46" s="12" t="s">
        <v>6</v>
      </c>
      <c r="B46" s="118">
        <v>0.66226255679497203</v>
      </c>
      <c r="C46" s="118"/>
      <c r="D46" s="113">
        <v>0.62</v>
      </c>
      <c r="E46" s="93">
        <v>109</v>
      </c>
      <c r="F46" s="20">
        <v>0</v>
      </c>
      <c r="G46" s="80">
        <v>0</v>
      </c>
      <c r="H46" s="126"/>
    </row>
    <row r="47" spans="1:8" ht="31.5" x14ac:dyDescent="0.25">
      <c r="A47" s="12" t="s">
        <v>5</v>
      </c>
      <c r="B47" s="118">
        <v>0.46463132283417963</v>
      </c>
      <c r="C47" s="118"/>
      <c r="D47" s="113">
        <v>0.43</v>
      </c>
      <c r="E47" s="93">
        <v>100</v>
      </c>
      <c r="F47" s="20">
        <v>0</v>
      </c>
      <c r="G47" s="80">
        <v>0</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20">
        <v>0</v>
      </c>
      <c r="G49" s="80">
        <v>0</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20">
        <v>0</v>
      </c>
      <c r="G51" s="80">
        <v>0</v>
      </c>
      <c r="H51" s="126"/>
    </row>
    <row r="52" spans="1:8" ht="16.5" thickBot="1" x14ac:dyDescent="0.3">
      <c r="A52" s="10" t="s">
        <v>0</v>
      </c>
      <c r="B52" s="119" t="s">
        <v>125</v>
      </c>
      <c r="C52" s="119"/>
      <c r="D52" s="115">
        <v>0.76</v>
      </c>
      <c r="E52" s="95">
        <v>72</v>
      </c>
      <c r="F52" s="91">
        <v>0</v>
      </c>
      <c r="G52" s="81">
        <v>0</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104</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17</v>
      </c>
      <c r="E6" s="58">
        <f>D6/B6</f>
        <v>3.3451397087760726E-3</v>
      </c>
      <c r="F6" s="65">
        <v>246</v>
      </c>
      <c r="G6" s="67" t="s">
        <v>119</v>
      </c>
      <c r="H6" s="133"/>
    </row>
    <row r="7" spans="1:8" x14ac:dyDescent="0.25">
      <c r="A7" s="18" t="s">
        <v>52</v>
      </c>
      <c r="B7" s="59">
        <v>12797</v>
      </c>
      <c r="C7" s="59">
        <v>126</v>
      </c>
      <c r="D7" s="65">
        <v>38</v>
      </c>
      <c r="E7" s="58">
        <f>D7/B7</f>
        <v>2.9694459638977887E-3</v>
      </c>
      <c r="F7" s="65">
        <v>175</v>
      </c>
      <c r="G7" s="67" t="s">
        <v>120</v>
      </c>
      <c r="H7" s="133"/>
    </row>
    <row r="8" spans="1:8" x14ac:dyDescent="0.25">
      <c r="A8" s="18" t="s">
        <v>51</v>
      </c>
      <c r="B8" s="59">
        <v>3155</v>
      </c>
      <c r="C8" s="59">
        <v>451</v>
      </c>
      <c r="D8" s="65">
        <v>7</v>
      </c>
      <c r="E8" s="58">
        <f>D8/B8</f>
        <v>2.2187004754358162E-3</v>
      </c>
      <c r="F8" s="65">
        <v>519</v>
      </c>
      <c r="G8" s="67" t="s">
        <v>121</v>
      </c>
      <c r="H8" s="133"/>
    </row>
    <row r="9" spans="1:8" x14ac:dyDescent="0.25">
      <c r="A9" s="18" t="s">
        <v>50</v>
      </c>
      <c r="B9" s="59">
        <v>1369</v>
      </c>
      <c r="C9" s="59">
        <v>474</v>
      </c>
      <c r="D9" s="65">
        <v>6</v>
      </c>
      <c r="E9" s="58">
        <f>D9/B9</f>
        <v>4.3827611395178961E-3</v>
      </c>
      <c r="F9" s="65">
        <v>369</v>
      </c>
      <c r="G9" s="67" t="s">
        <v>122</v>
      </c>
      <c r="H9" s="133"/>
    </row>
    <row r="10" spans="1:8" x14ac:dyDescent="0.25">
      <c r="A10" s="18" t="s">
        <v>49</v>
      </c>
      <c r="B10" s="59">
        <v>309</v>
      </c>
      <c r="C10" s="59">
        <v>626</v>
      </c>
      <c r="D10" s="65">
        <v>1</v>
      </c>
      <c r="E10" s="58">
        <f>D10/B10</f>
        <v>3.2362459546925568E-3</v>
      </c>
      <c r="F10" s="65">
        <v>1203</v>
      </c>
      <c r="G10" s="67" t="s">
        <v>123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31+1</f>
        <v>32</v>
      </c>
      <c r="E12" s="62">
        <f>D12/D12</f>
        <v>1</v>
      </c>
      <c r="F12" s="47"/>
      <c r="G12" s="46"/>
      <c r="H12" s="133"/>
    </row>
    <row r="13" spans="1:8" ht="18.75" customHeight="1" thickBot="1" x14ac:dyDescent="0.3">
      <c r="A13" s="45" t="s">
        <v>46</v>
      </c>
      <c r="B13" s="44"/>
      <c r="C13" s="44"/>
      <c r="D13" s="51">
        <v>31</v>
      </c>
      <c r="E13" s="42">
        <f>D13/D12</f>
        <v>0.96875</v>
      </c>
      <c r="F13" s="41"/>
      <c r="G13" s="40"/>
      <c r="H13" s="133"/>
    </row>
    <row r="14" spans="1:8" ht="18.75" customHeight="1" x14ac:dyDescent="0.25">
      <c r="A14" s="50" t="s">
        <v>45</v>
      </c>
      <c r="B14" s="49"/>
      <c r="C14" s="49"/>
      <c r="D14" s="48">
        <f>2+4</f>
        <v>6</v>
      </c>
      <c r="E14" s="62">
        <f>D14/D14</f>
        <v>1</v>
      </c>
      <c r="F14" s="47"/>
      <c r="G14" s="46"/>
      <c r="H14" s="133"/>
    </row>
    <row r="15" spans="1:8" ht="18.75" customHeight="1" thickBot="1" x14ac:dyDescent="0.3">
      <c r="A15" s="45" t="s">
        <v>44</v>
      </c>
      <c r="B15" s="44"/>
      <c r="C15" s="44"/>
      <c r="D15" s="51">
        <v>2</v>
      </c>
      <c r="E15" s="42">
        <f>D15/D14</f>
        <v>0.33333333333333331</v>
      </c>
      <c r="F15" s="41"/>
      <c r="G15" s="40"/>
      <c r="H15" s="133"/>
    </row>
    <row r="16" spans="1:8" ht="18.75" customHeight="1" x14ac:dyDescent="0.25">
      <c r="A16" s="50" t="s">
        <v>43</v>
      </c>
      <c r="B16" s="49"/>
      <c r="C16" s="49"/>
      <c r="D16" s="48">
        <f>30+1</f>
        <v>31</v>
      </c>
      <c r="E16" s="63">
        <f>D16/D16</f>
        <v>1</v>
      </c>
      <c r="F16" s="47"/>
      <c r="G16" s="46"/>
      <c r="H16" s="133"/>
    </row>
    <row r="17" spans="1:8" ht="16.5" thickBot="1" x14ac:dyDescent="0.3">
      <c r="A17" s="45" t="s">
        <v>42</v>
      </c>
      <c r="B17" s="44"/>
      <c r="C17" s="44"/>
      <c r="D17" s="43">
        <v>30</v>
      </c>
      <c r="E17" s="42">
        <f>D17/D16</f>
        <v>0.967741935483871</v>
      </c>
      <c r="F17" s="41"/>
      <c r="G17" s="40"/>
      <c r="H17" s="133"/>
    </row>
    <row r="18" spans="1:8" ht="31.5" x14ac:dyDescent="0.25">
      <c r="A18" s="39" t="s">
        <v>41</v>
      </c>
      <c r="B18" s="38"/>
      <c r="C18" s="38"/>
      <c r="D18" s="37"/>
      <c r="E18" s="36"/>
      <c r="F18" s="35"/>
      <c r="G18" s="34"/>
      <c r="H18" s="133"/>
    </row>
    <row r="19" spans="1:8" ht="46.5" customHeight="1" x14ac:dyDescent="0.25">
      <c r="A19" s="134" t="s">
        <v>40</v>
      </c>
      <c r="B19" s="135"/>
      <c r="C19" s="135"/>
      <c r="D19" s="135"/>
      <c r="E19" s="135"/>
      <c r="F19" s="135"/>
      <c r="G19" s="136"/>
      <c r="H19" s="133"/>
    </row>
    <row r="20" spans="1:8" ht="36.75" customHeight="1" x14ac:dyDescent="0.25">
      <c r="A20" s="28" t="s">
        <v>30</v>
      </c>
      <c r="B20" s="128" t="s">
        <v>29</v>
      </c>
      <c r="C20" s="128"/>
      <c r="D20" s="88" t="s">
        <v>39</v>
      </c>
      <c r="E20" s="137" t="s">
        <v>98</v>
      </c>
      <c r="F20" s="137"/>
      <c r="G20" s="26" t="s">
        <v>37</v>
      </c>
      <c r="H20" s="133"/>
    </row>
    <row r="21" spans="1:8" x14ac:dyDescent="0.25">
      <c r="A21" s="18" t="s">
        <v>36</v>
      </c>
      <c r="B21" s="141">
        <v>0.40500000000000003</v>
      </c>
      <c r="C21" s="141"/>
      <c r="D21" s="89">
        <v>0.316</v>
      </c>
      <c r="E21" s="142">
        <v>0.13300000000000001</v>
      </c>
      <c r="F21" s="142"/>
      <c r="G21" s="32">
        <v>0.22500000000000001</v>
      </c>
      <c r="H21" s="133"/>
    </row>
    <row r="22" spans="1:8" x14ac:dyDescent="0.25">
      <c r="A22" s="18" t="s">
        <v>35</v>
      </c>
      <c r="B22" s="141">
        <v>0.436</v>
      </c>
      <c r="C22" s="141"/>
      <c r="D22" s="89">
        <v>0.44700000000000001</v>
      </c>
      <c r="E22" s="142">
        <v>0.76900000000000002</v>
      </c>
      <c r="F22" s="142"/>
      <c r="G22" s="32">
        <v>0.46400000000000002</v>
      </c>
      <c r="H22" s="133"/>
    </row>
    <row r="23" spans="1:8" x14ac:dyDescent="0.25">
      <c r="A23" s="18" t="s">
        <v>34</v>
      </c>
      <c r="B23" s="141">
        <v>0.30299999999999999</v>
      </c>
      <c r="C23" s="141"/>
      <c r="D23" s="89">
        <v>0.376</v>
      </c>
      <c r="E23" s="142">
        <v>0.38900000000000001</v>
      </c>
      <c r="F23" s="142"/>
      <c r="G23" s="32">
        <v>0.27</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1.5</v>
      </c>
      <c r="F25" s="145"/>
      <c r="G25" s="70">
        <v>3.3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26" t="s">
        <v>25</v>
      </c>
      <c r="H27" s="147"/>
    </row>
    <row r="28" spans="1:8" s="22" customFormat="1" ht="31.5" x14ac:dyDescent="0.25">
      <c r="A28" s="24" t="s">
        <v>24</v>
      </c>
      <c r="B28" s="117"/>
      <c r="C28" s="117"/>
      <c r="D28" s="14"/>
      <c r="E28" s="25"/>
      <c r="F28" s="23"/>
      <c r="G28" s="68"/>
      <c r="H28" s="147"/>
    </row>
    <row r="29" spans="1:8" s="19" customFormat="1" x14ac:dyDescent="0.25">
      <c r="A29" s="21" t="s">
        <v>23</v>
      </c>
      <c r="B29" s="118">
        <v>0.77214927176242176</v>
      </c>
      <c r="C29" s="118"/>
      <c r="D29" s="113">
        <v>0.72</v>
      </c>
      <c r="E29" s="93">
        <v>46</v>
      </c>
      <c r="F29" s="96">
        <v>1</v>
      </c>
      <c r="G29" s="69">
        <v>1</v>
      </c>
      <c r="H29" s="147"/>
    </row>
    <row r="30" spans="1:8" s="22" customFormat="1" ht="31.5" x14ac:dyDescent="0.25">
      <c r="A30" s="24" t="s">
        <v>22</v>
      </c>
      <c r="B30" s="117"/>
      <c r="C30" s="117"/>
      <c r="D30" s="114"/>
      <c r="E30" s="13"/>
      <c r="F30" s="23"/>
      <c r="G30" s="68"/>
      <c r="H30" s="147"/>
    </row>
    <row r="31" spans="1:8" s="19" customFormat="1" x14ac:dyDescent="0.25">
      <c r="A31" s="21" t="s">
        <v>21</v>
      </c>
      <c r="B31" s="118">
        <v>0.70536145587307986</v>
      </c>
      <c r="C31" s="118"/>
      <c r="D31" s="113">
        <v>0.62</v>
      </c>
      <c r="E31" s="93">
        <v>60</v>
      </c>
      <c r="F31" s="96">
        <v>1</v>
      </c>
      <c r="G31" s="69">
        <v>1</v>
      </c>
      <c r="H31" s="147"/>
    </row>
    <row r="32" spans="1:8" s="19" customFormat="1" x14ac:dyDescent="0.25">
      <c r="A32" s="21" t="s">
        <v>20</v>
      </c>
      <c r="B32" s="118">
        <v>0.63615495384562903</v>
      </c>
      <c r="C32" s="118"/>
      <c r="D32" s="113">
        <v>0.59</v>
      </c>
      <c r="E32" s="93">
        <v>109</v>
      </c>
      <c r="F32" s="96">
        <v>1</v>
      </c>
      <c r="G32" s="69">
        <v>1</v>
      </c>
      <c r="H32" s="147"/>
    </row>
    <row r="33" spans="1:8" ht="31.5" x14ac:dyDescent="0.25">
      <c r="A33" s="15" t="s">
        <v>19</v>
      </c>
      <c r="B33" s="117"/>
      <c r="C33" s="117"/>
      <c r="D33" s="114"/>
      <c r="E33" s="112"/>
      <c r="F33" s="23"/>
      <c r="G33" s="68"/>
      <c r="H33" s="147"/>
    </row>
    <row r="34" spans="1:8" x14ac:dyDescent="0.25">
      <c r="A34" s="18" t="s">
        <v>18</v>
      </c>
      <c r="B34" s="118">
        <v>0.69563916003960302</v>
      </c>
      <c r="C34" s="118"/>
      <c r="D34" s="113">
        <v>0.66</v>
      </c>
      <c r="E34" s="93">
        <v>62</v>
      </c>
      <c r="F34" s="96">
        <v>1</v>
      </c>
      <c r="G34" s="69">
        <v>1</v>
      </c>
      <c r="H34" s="147"/>
    </row>
    <row r="35" spans="1:8" x14ac:dyDescent="0.25">
      <c r="A35" s="18" t="s">
        <v>17</v>
      </c>
      <c r="B35" s="118">
        <v>0.57079171723940547</v>
      </c>
      <c r="C35" s="118"/>
      <c r="D35" s="113">
        <v>0.5</v>
      </c>
      <c r="E35" s="93">
        <v>62</v>
      </c>
      <c r="F35" s="96">
        <v>1</v>
      </c>
      <c r="G35" s="69">
        <v>1</v>
      </c>
      <c r="H35" s="147"/>
    </row>
    <row r="36" spans="1:8" ht="31.5" customHeight="1" x14ac:dyDescent="0.25">
      <c r="A36" s="18" t="s">
        <v>16</v>
      </c>
      <c r="B36" s="118">
        <v>0.47512455188664032</v>
      </c>
      <c r="C36" s="118"/>
      <c r="D36" s="113">
        <v>0.44</v>
      </c>
      <c r="E36" s="93">
        <v>62</v>
      </c>
      <c r="F36" s="96">
        <v>1</v>
      </c>
      <c r="G36" s="69">
        <v>1</v>
      </c>
      <c r="H36" s="147"/>
    </row>
    <row r="37" spans="1:8" ht="31.5" x14ac:dyDescent="0.25">
      <c r="A37" s="15" t="s">
        <v>15</v>
      </c>
      <c r="B37" s="117"/>
      <c r="C37" s="117"/>
      <c r="D37" s="114"/>
      <c r="E37" s="112"/>
      <c r="F37" s="23"/>
      <c r="G37" s="68"/>
      <c r="H37" s="147"/>
    </row>
    <row r="38" spans="1:8" x14ac:dyDescent="0.25">
      <c r="A38" s="17" t="s">
        <v>14</v>
      </c>
      <c r="B38" s="118" t="s">
        <v>125</v>
      </c>
      <c r="C38" s="118"/>
      <c r="D38" s="113">
        <v>0.85</v>
      </c>
      <c r="E38" s="93">
        <v>40</v>
      </c>
      <c r="F38" s="96">
        <v>0</v>
      </c>
      <c r="G38" s="69">
        <v>0</v>
      </c>
      <c r="H38" s="147"/>
    </row>
    <row r="39" spans="1:8" x14ac:dyDescent="0.25">
      <c r="A39" s="17" t="s">
        <v>13</v>
      </c>
      <c r="B39" s="118" t="s">
        <v>125</v>
      </c>
      <c r="C39" s="118"/>
      <c r="D39" s="113">
        <v>0.47</v>
      </c>
      <c r="E39" s="93">
        <v>45</v>
      </c>
      <c r="F39" s="96">
        <v>0</v>
      </c>
      <c r="G39" s="69">
        <v>1</v>
      </c>
      <c r="H39" s="147"/>
    </row>
    <row r="40" spans="1:8" x14ac:dyDescent="0.25">
      <c r="A40" s="17" t="s">
        <v>12</v>
      </c>
      <c r="B40" s="118" t="s">
        <v>125</v>
      </c>
      <c r="C40" s="118"/>
      <c r="D40" s="113">
        <v>0.71</v>
      </c>
      <c r="E40" s="93">
        <v>62</v>
      </c>
      <c r="F40" s="96">
        <v>1</v>
      </c>
      <c r="G40" s="69">
        <v>1</v>
      </c>
      <c r="H40" s="147"/>
    </row>
    <row r="41" spans="1:8" x14ac:dyDescent="0.25">
      <c r="A41" s="17" t="s">
        <v>11</v>
      </c>
      <c r="B41" s="118" t="s">
        <v>125</v>
      </c>
      <c r="C41" s="118"/>
      <c r="D41" s="113">
        <v>0.7</v>
      </c>
      <c r="E41" s="93">
        <v>60</v>
      </c>
      <c r="F41" s="96">
        <v>1</v>
      </c>
      <c r="G41" s="69">
        <v>1</v>
      </c>
      <c r="H41" s="147"/>
    </row>
    <row r="42" spans="1:8" x14ac:dyDescent="0.25">
      <c r="A42" s="17" t="s">
        <v>10</v>
      </c>
      <c r="B42" s="118" t="s">
        <v>125</v>
      </c>
      <c r="C42" s="118"/>
      <c r="D42" s="113">
        <v>0.53</v>
      </c>
      <c r="E42" s="93">
        <v>43</v>
      </c>
      <c r="F42" s="96">
        <v>0</v>
      </c>
      <c r="G42" s="69">
        <v>0</v>
      </c>
      <c r="H42" s="147"/>
    </row>
    <row r="43" spans="1:8" ht="31.5" x14ac:dyDescent="0.25">
      <c r="A43" s="15" t="s">
        <v>9</v>
      </c>
      <c r="B43" s="117"/>
      <c r="C43" s="117"/>
      <c r="D43" s="114"/>
      <c r="E43" s="16"/>
      <c r="F43" s="23"/>
      <c r="G43" s="68"/>
      <c r="H43" s="147"/>
    </row>
    <row r="44" spans="1:8" ht="31.5" x14ac:dyDescent="0.25">
      <c r="A44" s="12" t="s">
        <v>8</v>
      </c>
      <c r="B44" s="118">
        <v>0.50407932407965783</v>
      </c>
      <c r="C44" s="118"/>
      <c r="D44" s="113">
        <v>0.45</v>
      </c>
      <c r="E44" s="93">
        <v>109</v>
      </c>
      <c r="F44" s="96">
        <v>1</v>
      </c>
      <c r="G44" s="69">
        <v>1</v>
      </c>
      <c r="H44" s="147"/>
    </row>
    <row r="45" spans="1:8" x14ac:dyDescent="0.25">
      <c r="A45" s="12" t="s">
        <v>7</v>
      </c>
      <c r="B45" s="118">
        <v>0.53092926905840643</v>
      </c>
      <c r="C45" s="118"/>
      <c r="D45" s="113">
        <v>0.49</v>
      </c>
      <c r="E45" s="93">
        <v>107</v>
      </c>
      <c r="F45" s="96">
        <v>1</v>
      </c>
      <c r="G45" s="69">
        <v>1</v>
      </c>
      <c r="H45" s="147"/>
    </row>
    <row r="46" spans="1:8" x14ac:dyDescent="0.25">
      <c r="A46" s="12" t="s">
        <v>6</v>
      </c>
      <c r="B46" s="118">
        <v>0.66226255679497203</v>
      </c>
      <c r="C46" s="118"/>
      <c r="D46" s="113">
        <v>0.62</v>
      </c>
      <c r="E46" s="93">
        <v>109</v>
      </c>
      <c r="F46" s="96">
        <v>1</v>
      </c>
      <c r="G46" s="69">
        <v>1</v>
      </c>
      <c r="H46" s="147"/>
    </row>
    <row r="47" spans="1:8" ht="31.5" x14ac:dyDescent="0.25">
      <c r="A47" s="12" t="s">
        <v>5</v>
      </c>
      <c r="B47" s="118">
        <v>0.46463132283417963</v>
      </c>
      <c r="C47" s="118"/>
      <c r="D47" s="113">
        <v>0.43</v>
      </c>
      <c r="E47" s="93">
        <v>100</v>
      </c>
      <c r="F47" s="96">
        <v>1</v>
      </c>
      <c r="G47" s="69">
        <v>1</v>
      </c>
      <c r="H47" s="147"/>
    </row>
    <row r="48" spans="1:8" ht="31.5" x14ac:dyDescent="0.25">
      <c r="A48" s="15" t="s">
        <v>4</v>
      </c>
      <c r="B48" s="117"/>
      <c r="C48" s="117"/>
      <c r="D48" s="114"/>
      <c r="E48" s="13"/>
      <c r="F48" s="23"/>
      <c r="G48" s="68"/>
      <c r="H48" s="147"/>
    </row>
    <row r="49" spans="1:8" x14ac:dyDescent="0.25">
      <c r="A49" s="12" t="s">
        <v>3</v>
      </c>
      <c r="B49" s="118" t="s">
        <v>125</v>
      </c>
      <c r="C49" s="118"/>
      <c r="D49" s="113">
        <v>0.9</v>
      </c>
      <c r="E49" s="93">
        <v>70</v>
      </c>
      <c r="F49" s="96">
        <v>0</v>
      </c>
      <c r="G49" s="69">
        <v>0</v>
      </c>
      <c r="H49" s="147"/>
    </row>
    <row r="50" spans="1:8" ht="31.5" x14ac:dyDescent="0.25">
      <c r="A50" s="15" t="s">
        <v>2</v>
      </c>
      <c r="B50" s="117"/>
      <c r="C50" s="117"/>
      <c r="D50" s="114"/>
      <c r="E50" s="13"/>
      <c r="F50" s="23"/>
      <c r="G50" s="68"/>
      <c r="H50" s="147"/>
    </row>
    <row r="51" spans="1:8" x14ac:dyDescent="0.25">
      <c r="A51" s="12" t="s">
        <v>1</v>
      </c>
      <c r="B51" s="118" t="s">
        <v>125</v>
      </c>
      <c r="C51" s="118"/>
      <c r="D51" s="113">
        <v>0.78</v>
      </c>
      <c r="E51" s="93">
        <v>85</v>
      </c>
      <c r="F51" s="96">
        <v>1</v>
      </c>
      <c r="G51" s="69">
        <v>1</v>
      </c>
      <c r="H51" s="147"/>
    </row>
    <row r="52" spans="1:8" ht="16.5" thickBot="1" x14ac:dyDescent="0.3">
      <c r="A52" s="10" t="s">
        <v>0</v>
      </c>
      <c r="B52" s="119" t="s">
        <v>125</v>
      </c>
      <c r="C52" s="119"/>
      <c r="D52" s="115">
        <v>0.76</v>
      </c>
      <c r="E52" s="95">
        <v>72</v>
      </c>
      <c r="F52" s="100">
        <v>0</v>
      </c>
      <c r="G52" s="8">
        <v>0</v>
      </c>
      <c r="H52" s="148"/>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H53"/>
  <sheetViews>
    <sheetView topLeftCell="A3"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72</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20</v>
      </c>
      <c r="E6" s="58">
        <f>D6/B6</f>
        <v>3.9354584809130266E-3</v>
      </c>
      <c r="F6" s="65">
        <v>341</v>
      </c>
      <c r="G6" s="67" t="s">
        <v>119</v>
      </c>
      <c r="H6" s="133"/>
    </row>
    <row r="7" spans="1:8" x14ac:dyDescent="0.25">
      <c r="A7" s="18" t="s">
        <v>52</v>
      </c>
      <c r="B7" s="59">
        <v>12797</v>
      </c>
      <c r="C7" s="59">
        <v>126</v>
      </c>
      <c r="D7" s="65">
        <v>72</v>
      </c>
      <c r="E7" s="58">
        <f>D7/B7</f>
        <v>5.6263186684379152E-3</v>
      </c>
      <c r="F7" s="65">
        <v>126</v>
      </c>
      <c r="G7" s="67" t="s">
        <v>120</v>
      </c>
      <c r="H7" s="133"/>
    </row>
    <row r="8" spans="1:8" x14ac:dyDescent="0.25">
      <c r="A8" s="18" t="s">
        <v>51</v>
      </c>
      <c r="B8" s="59">
        <v>3155</v>
      </c>
      <c r="C8" s="59">
        <v>451</v>
      </c>
      <c r="D8" s="65">
        <v>13</v>
      </c>
      <c r="E8" s="58">
        <f>D8/B8</f>
        <v>4.1204437400950873E-3</v>
      </c>
      <c r="F8" s="65">
        <v>617</v>
      </c>
      <c r="G8" s="67" t="s">
        <v>121</v>
      </c>
      <c r="H8" s="133"/>
    </row>
    <row r="9" spans="1:8" x14ac:dyDescent="0.25">
      <c r="A9" s="18" t="s">
        <v>50</v>
      </c>
      <c r="B9" s="59">
        <v>1369</v>
      </c>
      <c r="C9" s="59">
        <v>474</v>
      </c>
      <c r="D9" s="65">
        <v>7</v>
      </c>
      <c r="E9" s="58">
        <f>D9/B9</f>
        <v>5.1132213294375461E-3</v>
      </c>
      <c r="F9" s="65">
        <v>662</v>
      </c>
      <c r="G9" s="67" t="s">
        <v>122</v>
      </c>
      <c r="H9" s="133"/>
    </row>
    <row r="10" spans="1:8" x14ac:dyDescent="0.25">
      <c r="A10" s="18" t="s">
        <v>49</v>
      </c>
      <c r="B10" s="59">
        <v>309</v>
      </c>
      <c r="C10" s="59">
        <v>626</v>
      </c>
      <c r="D10" s="65">
        <v>0</v>
      </c>
      <c r="E10" s="58">
        <f>D10/B10</f>
        <v>0</v>
      </c>
      <c r="F10" s="65" t="s">
        <v>105</v>
      </c>
      <c r="G10" s="67" t="s">
        <v>123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v>26</v>
      </c>
      <c r="E12" s="62">
        <f>D12/D12</f>
        <v>1</v>
      </c>
      <c r="F12" s="47"/>
      <c r="G12" s="46"/>
      <c r="H12" s="133"/>
    </row>
    <row r="13" spans="1:8" ht="18.75" customHeight="1" thickBot="1" x14ac:dyDescent="0.3">
      <c r="A13" s="45" t="s">
        <v>46</v>
      </c>
      <c r="B13" s="44"/>
      <c r="C13" s="44"/>
      <c r="D13" s="51">
        <v>3</v>
      </c>
      <c r="E13" s="42">
        <f>D13/D12</f>
        <v>0.11538461538461539</v>
      </c>
      <c r="F13" s="41"/>
      <c r="G13" s="40"/>
      <c r="H13" s="133"/>
    </row>
    <row r="14" spans="1:8" ht="18.75" customHeight="1" x14ac:dyDescent="0.25">
      <c r="A14" s="50" t="s">
        <v>45</v>
      </c>
      <c r="B14" s="49"/>
      <c r="C14" s="49"/>
      <c r="D14" s="48">
        <v>28</v>
      </c>
      <c r="E14" s="62">
        <f>D14/D14</f>
        <v>1</v>
      </c>
      <c r="F14" s="47"/>
      <c r="G14" s="46"/>
      <c r="H14" s="133"/>
    </row>
    <row r="15" spans="1:8" ht="18.75" customHeight="1" thickBot="1" x14ac:dyDescent="0.3">
      <c r="A15" s="45" t="s">
        <v>44</v>
      </c>
      <c r="B15" s="44"/>
      <c r="C15" s="44"/>
      <c r="D15" s="51">
        <v>7</v>
      </c>
      <c r="E15" s="42">
        <f>D15/D14</f>
        <v>0.25</v>
      </c>
      <c r="F15" s="41"/>
      <c r="G15" s="40"/>
      <c r="H15" s="133"/>
    </row>
    <row r="16" spans="1:8" ht="18.75" customHeight="1" x14ac:dyDescent="0.25">
      <c r="A16" s="50" t="s">
        <v>43</v>
      </c>
      <c r="B16" s="49"/>
      <c r="C16" s="49"/>
      <c r="D16" s="48">
        <f>24+0</f>
        <v>24</v>
      </c>
      <c r="E16" s="63">
        <f>D16/D16</f>
        <v>1</v>
      </c>
      <c r="F16" s="47"/>
      <c r="G16" s="46"/>
      <c r="H16" s="133"/>
    </row>
    <row r="17" spans="1:8" ht="16.5" thickBot="1" x14ac:dyDescent="0.3">
      <c r="A17" s="45" t="s">
        <v>42</v>
      </c>
      <c r="B17" s="44"/>
      <c r="C17" s="44"/>
      <c r="D17" s="43">
        <v>24</v>
      </c>
      <c r="E17" s="42">
        <f>D17/D16</f>
        <v>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71</v>
      </c>
      <c r="F20" s="137"/>
      <c r="G20" s="26" t="s">
        <v>37</v>
      </c>
      <c r="H20" s="133"/>
    </row>
    <row r="21" spans="1:8" x14ac:dyDescent="0.25">
      <c r="A21" s="18" t="s">
        <v>36</v>
      </c>
      <c r="B21" s="141">
        <v>0.40500000000000003</v>
      </c>
      <c r="C21" s="141"/>
      <c r="D21" s="89">
        <v>0.316</v>
      </c>
      <c r="E21" s="142">
        <v>8.8200000000000001E-2</v>
      </c>
      <c r="F21" s="142"/>
      <c r="G21" s="32">
        <v>0.22500000000000001</v>
      </c>
      <c r="H21" s="133"/>
    </row>
    <row r="22" spans="1:8" x14ac:dyDescent="0.25">
      <c r="A22" s="18" t="s">
        <v>35</v>
      </c>
      <c r="B22" s="141">
        <v>0.436</v>
      </c>
      <c r="C22" s="141"/>
      <c r="D22" s="89">
        <v>0.44700000000000001</v>
      </c>
      <c r="E22" s="142">
        <v>1</v>
      </c>
      <c r="F22" s="142"/>
      <c r="G22" s="32">
        <v>0.46400000000000002</v>
      </c>
      <c r="H22" s="133"/>
    </row>
    <row r="23" spans="1:8" x14ac:dyDescent="0.25">
      <c r="A23" s="18" t="s">
        <v>34</v>
      </c>
      <c r="B23" s="141">
        <v>0.30299999999999999</v>
      </c>
      <c r="C23" s="141"/>
      <c r="D23" s="89">
        <v>0.376</v>
      </c>
      <c r="E23" s="142">
        <v>0.71399999999999997</v>
      </c>
      <c r="F23" s="142"/>
      <c r="G23" s="32">
        <v>0.27</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21">
        <v>4.5</v>
      </c>
      <c r="F25" s="121"/>
      <c r="G25" s="77">
        <v>3.3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0</v>
      </c>
      <c r="G29" s="80">
        <v>1</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0</v>
      </c>
      <c r="G31" s="80">
        <v>1</v>
      </c>
      <c r="H31" s="126"/>
    </row>
    <row r="32" spans="1:8" s="19" customFormat="1" x14ac:dyDescent="0.25">
      <c r="A32" s="21" t="s">
        <v>20</v>
      </c>
      <c r="B32" s="118">
        <v>0.63615495384562903</v>
      </c>
      <c r="C32" s="118"/>
      <c r="D32" s="113">
        <v>0.59</v>
      </c>
      <c r="E32" s="93">
        <v>109</v>
      </c>
      <c r="F32" s="96">
        <v>0.5</v>
      </c>
      <c r="G32" s="80">
        <v>2</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96">
        <v>1</v>
      </c>
      <c r="G34" s="80">
        <v>1</v>
      </c>
      <c r="H34" s="126"/>
    </row>
    <row r="35" spans="1:8" x14ac:dyDescent="0.25">
      <c r="A35" s="18" t="s">
        <v>17</v>
      </c>
      <c r="B35" s="118">
        <v>0.57079171723940547</v>
      </c>
      <c r="C35" s="118"/>
      <c r="D35" s="113">
        <v>0.5</v>
      </c>
      <c r="E35" s="93">
        <v>62</v>
      </c>
      <c r="F35" s="96">
        <v>0</v>
      </c>
      <c r="G35" s="80">
        <v>1</v>
      </c>
      <c r="H35" s="126"/>
    </row>
    <row r="36" spans="1:8" ht="31.5" customHeight="1" x14ac:dyDescent="0.25">
      <c r="A36" s="18" t="s">
        <v>16</v>
      </c>
      <c r="B36" s="118">
        <v>0.47512455188664032</v>
      </c>
      <c r="C36" s="118"/>
      <c r="D36" s="113">
        <v>0.44</v>
      </c>
      <c r="E36" s="93">
        <v>62</v>
      </c>
      <c r="F36" s="96">
        <v>0</v>
      </c>
      <c r="G36" s="80">
        <v>1</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96">
        <v>1</v>
      </c>
      <c r="G38" s="80">
        <v>1</v>
      </c>
      <c r="H38" s="126"/>
    </row>
    <row r="39" spans="1:8" x14ac:dyDescent="0.25">
      <c r="A39" s="17" t="s">
        <v>13</v>
      </c>
      <c r="B39" s="118" t="s">
        <v>125</v>
      </c>
      <c r="C39" s="118"/>
      <c r="D39" s="113">
        <v>0.47</v>
      </c>
      <c r="E39" s="93">
        <v>45</v>
      </c>
      <c r="F39" s="96">
        <v>1</v>
      </c>
      <c r="G39" s="80">
        <v>1</v>
      </c>
      <c r="H39" s="126"/>
    </row>
    <row r="40" spans="1:8" x14ac:dyDescent="0.25">
      <c r="A40" s="17" t="s">
        <v>12</v>
      </c>
      <c r="B40" s="118" t="s">
        <v>125</v>
      </c>
      <c r="C40" s="118"/>
      <c r="D40" s="113">
        <v>0.71</v>
      </c>
      <c r="E40" s="93">
        <v>62</v>
      </c>
      <c r="F40" s="96">
        <v>1</v>
      </c>
      <c r="G40" s="80">
        <v>1</v>
      </c>
      <c r="H40" s="126"/>
    </row>
    <row r="41" spans="1:8" x14ac:dyDescent="0.25">
      <c r="A41" s="17" t="s">
        <v>11</v>
      </c>
      <c r="B41" s="118" t="s">
        <v>125</v>
      </c>
      <c r="C41" s="118"/>
      <c r="D41" s="113">
        <v>0.7</v>
      </c>
      <c r="E41" s="93">
        <v>60</v>
      </c>
      <c r="F41" s="96">
        <v>1</v>
      </c>
      <c r="G41" s="80">
        <v>1</v>
      </c>
      <c r="H41" s="126"/>
    </row>
    <row r="42" spans="1:8" x14ac:dyDescent="0.25">
      <c r="A42" s="17" t="s">
        <v>10</v>
      </c>
      <c r="B42" s="118" t="s">
        <v>125</v>
      </c>
      <c r="C42" s="118"/>
      <c r="D42" s="113">
        <v>0.53</v>
      </c>
      <c r="E42" s="93">
        <v>43</v>
      </c>
      <c r="F42" s="96">
        <v>1</v>
      </c>
      <c r="G42" s="80">
        <v>1</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0.5</v>
      </c>
      <c r="G44" s="80">
        <v>2</v>
      </c>
      <c r="H44" s="126"/>
    </row>
    <row r="45" spans="1:8" x14ac:dyDescent="0.25">
      <c r="A45" s="12" t="s">
        <v>7</v>
      </c>
      <c r="B45" s="118">
        <v>0.53092926905840643</v>
      </c>
      <c r="C45" s="118"/>
      <c r="D45" s="113">
        <v>0.49</v>
      </c>
      <c r="E45" s="93">
        <v>107</v>
      </c>
      <c r="F45" s="96">
        <v>0</v>
      </c>
      <c r="G45" s="80">
        <v>2</v>
      </c>
      <c r="H45" s="126"/>
    </row>
    <row r="46" spans="1:8" x14ac:dyDescent="0.25">
      <c r="A46" s="12" t="s">
        <v>6</v>
      </c>
      <c r="B46" s="118">
        <v>0.66226255679497203</v>
      </c>
      <c r="C46" s="118"/>
      <c r="D46" s="113">
        <v>0.62</v>
      </c>
      <c r="E46" s="93">
        <v>109</v>
      </c>
      <c r="F46" s="96">
        <v>0.5</v>
      </c>
      <c r="G46" s="80">
        <v>2</v>
      </c>
      <c r="H46" s="126"/>
    </row>
    <row r="47" spans="1:8" ht="31.5" x14ac:dyDescent="0.25">
      <c r="A47" s="12" t="s">
        <v>5</v>
      </c>
      <c r="B47" s="118">
        <v>0.46463132283417963</v>
      </c>
      <c r="C47" s="118"/>
      <c r="D47" s="113">
        <v>0.43</v>
      </c>
      <c r="E47" s="93">
        <v>100</v>
      </c>
      <c r="F47" s="96">
        <v>0.5</v>
      </c>
      <c r="G47" s="80">
        <v>2</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0.5</v>
      </c>
      <c r="G49" s="80">
        <v>2</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0.5</v>
      </c>
      <c r="G51" s="80">
        <v>2</v>
      </c>
      <c r="H51" s="126"/>
    </row>
    <row r="52" spans="1:8" ht="16.5" thickBot="1" x14ac:dyDescent="0.3">
      <c r="A52" s="10" t="s">
        <v>0</v>
      </c>
      <c r="B52" s="119" t="s">
        <v>125</v>
      </c>
      <c r="C52" s="119"/>
      <c r="D52" s="115">
        <v>0.76</v>
      </c>
      <c r="E52" s="95">
        <v>72</v>
      </c>
      <c r="F52" s="100">
        <v>0.5</v>
      </c>
      <c r="G52" s="81">
        <v>2</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3"/>
  <sheetViews>
    <sheetView topLeftCell="A16"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74</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187</v>
      </c>
      <c r="E6" s="58">
        <f>D6/B6</f>
        <v>3.67965367965368E-2</v>
      </c>
      <c r="F6" s="65">
        <v>189</v>
      </c>
      <c r="G6" s="65">
        <v>189</v>
      </c>
      <c r="H6" s="133"/>
    </row>
    <row r="7" spans="1:8" x14ac:dyDescent="0.25">
      <c r="A7" s="18" t="s">
        <v>52</v>
      </c>
      <c r="B7" s="59">
        <v>12797</v>
      </c>
      <c r="C7" s="59">
        <v>126</v>
      </c>
      <c r="D7" s="65">
        <v>727</v>
      </c>
      <c r="E7" s="58">
        <f>D7/B7</f>
        <v>5.6810189888255057E-2</v>
      </c>
      <c r="F7" s="65">
        <v>106</v>
      </c>
      <c r="G7" s="65">
        <v>106</v>
      </c>
      <c r="H7" s="133"/>
    </row>
    <row r="8" spans="1:8" x14ac:dyDescent="0.25">
      <c r="A8" s="18" t="s">
        <v>51</v>
      </c>
      <c r="B8" s="59">
        <v>3155</v>
      </c>
      <c r="C8" s="59">
        <v>451</v>
      </c>
      <c r="D8" s="65">
        <v>74</v>
      </c>
      <c r="E8" s="58">
        <f>D8/B8</f>
        <v>2.3454833597464343E-2</v>
      </c>
      <c r="F8" s="65">
        <v>567</v>
      </c>
      <c r="G8" s="65">
        <v>567</v>
      </c>
      <c r="H8" s="133"/>
    </row>
    <row r="9" spans="1:8" x14ac:dyDescent="0.25">
      <c r="A9" s="18" t="s">
        <v>50</v>
      </c>
      <c r="B9" s="59">
        <v>1369</v>
      </c>
      <c r="C9" s="59">
        <v>474</v>
      </c>
      <c r="D9" s="65">
        <v>50</v>
      </c>
      <c r="E9" s="58">
        <f>D9/B9</f>
        <v>3.6523009495982466E-2</v>
      </c>
      <c r="F9" s="65">
        <v>434</v>
      </c>
      <c r="G9" s="65">
        <v>434</v>
      </c>
      <c r="H9" s="133"/>
    </row>
    <row r="10" spans="1:8" x14ac:dyDescent="0.25">
      <c r="A10" s="18" t="s">
        <v>49</v>
      </c>
      <c r="B10" s="59">
        <v>309</v>
      </c>
      <c r="C10" s="59">
        <v>626</v>
      </c>
      <c r="D10" s="65">
        <v>6</v>
      </c>
      <c r="E10" s="58">
        <f>D10/B10</f>
        <v>1.9417475728155338E-2</v>
      </c>
      <c r="F10" s="65">
        <v>660</v>
      </c>
      <c r="G10" s="65">
        <v>660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41+176</f>
        <v>217</v>
      </c>
      <c r="E12" s="62">
        <f>D12/D12</f>
        <v>1</v>
      </c>
      <c r="F12" s="47"/>
      <c r="G12" s="46"/>
      <c r="H12" s="133"/>
    </row>
    <row r="13" spans="1:8" ht="18.75" customHeight="1" thickBot="1" x14ac:dyDescent="0.3">
      <c r="A13" s="45" t="s">
        <v>46</v>
      </c>
      <c r="B13" s="44"/>
      <c r="C13" s="44"/>
      <c r="D13" s="51">
        <v>41</v>
      </c>
      <c r="E13" s="42">
        <f>D13/D12</f>
        <v>0.1889400921658986</v>
      </c>
      <c r="F13" s="41"/>
      <c r="G13" s="40"/>
      <c r="H13" s="133"/>
    </row>
    <row r="14" spans="1:8" ht="18.75" customHeight="1" x14ac:dyDescent="0.25">
      <c r="A14" s="50" t="s">
        <v>45</v>
      </c>
      <c r="B14" s="49"/>
      <c r="C14" s="49"/>
      <c r="D14" s="48">
        <f>26+29</f>
        <v>55</v>
      </c>
      <c r="E14" s="62">
        <f>D14/D14</f>
        <v>1</v>
      </c>
      <c r="F14" s="47"/>
      <c r="G14" s="46"/>
      <c r="H14" s="133"/>
    </row>
    <row r="15" spans="1:8" ht="18.75" customHeight="1" thickBot="1" x14ac:dyDescent="0.3">
      <c r="A15" s="45" t="s">
        <v>44</v>
      </c>
      <c r="B15" s="44"/>
      <c r="C15" s="44"/>
      <c r="D15" s="51">
        <v>26</v>
      </c>
      <c r="E15" s="42">
        <f>D15/D14</f>
        <v>0.47272727272727272</v>
      </c>
      <c r="F15" s="41"/>
      <c r="G15" s="40"/>
      <c r="H15" s="133"/>
    </row>
    <row r="16" spans="1:8" ht="18.75" customHeight="1" x14ac:dyDescent="0.25">
      <c r="A16" s="50" t="s">
        <v>43</v>
      </c>
      <c r="B16" s="49"/>
      <c r="C16" s="49"/>
      <c r="D16" s="48">
        <f>189+32</f>
        <v>221</v>
      </c>
      <c r="E16" s="63">
        <f>D16/D16</f>
        <v>1</v>
      </c>
      <c r="F16" s="47"/>
      <c r="G16" s="46"/>
      <c r="H16" s="133"/>
    </row>
    <row r="17" spans="1:8" ht="16.5" thickBot="1" x14ac:dyDescent="0.3">
      <c r="A17" s="45" t="s">
        <v>42</v>
      </c>
      <c r="B17" s="44"/>
      <c r="C17" s="44"/>
      <c r="D17" s="43">
        <v>189</v>
      </c>
      <c r="E17" s="42">
        <f>D17/D16</f>
        <v>0.85520361990950222</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73</v>
      </c>
      <c r="F20" s="137"/>
      <c r="G20" s="26" t="s">
        <v>37</v>
      </c>
      <c r="H20" s="133"/>
    </row>
    <row r="21" spans="1:8" x14ac:dyDescent="0.25">
      <c r="A21" s="18" t="s">
        <v>36</v>
      </c>
      <c r="B21" s="141">
        <v>0.40500000000000003</v>
      </c>
      <c r="C21" s="141"/>
      <c r="D21" s="89">
        <v>0.316</v>
      </c>
      <c r="E21" s="142">
        <v>0.248</v>
      </c>
      <c r="F21" s="142"/>
      <c r="G21" s="32">
        <v>0.248</v>
      </c>
      <c r="H21" s="133"/>
    </row>
    <row r="22" spans="1:8" x14ac:dyDescent="0.25">
      <c r="A22" s="18" t="s">
        <v>35</v>
      </c>
      <c r="B22" s="141">
        <v>0.436</v>
      </c>
      <c r="C22" s="141"/>
      <c r="D22" s="89">
        <v>0.44700000000000001</v>
      </c>
      <c r="E22" s="142">
        <v>0.55600000000000005</v>
      </c>
      <c r="F22" s="142"/>
      <c r="G22" s="32">
        <v>0.55600000000000005</v>
      </c>
      <c r="H22" s="133"/>
    </row>
    <row r="23" spans="1:8" x14ac:dyDescent="0.25">
      <c r="A23" s="18" t="s">
        <v>34</v>
      </c>
      <c r="B23" s="141">
        <v>0.30299999999999999</v>
      </c>
      <c r="C23" s="141"/>
      <c r="D23" s="89">
        <v>0.376</v>
      </c>
      <c r="E23" s="142">
        <v>0.41499999999999998</v>
      </c>
      <c r="F23" s="142"/>
      <c r="G23" s="32">
        <v>0.41499999999999998</v>
      </c>
      <c r="H23" s="133"/>
    </row>
    <row r="24" spans="1:8" s="29" customFormat="1" ht="31.5" x14ac:dyDescent="0.25">
      <c r="A24" s="31" t="s">
        <v>33</v>
      </c>
      <c r="B24" s="143">
        <v>8.3000000000000004E-2</v>
      </c>
      <c r="C24" s="143"/>
      <c r="D24" s="90">
        <v>1.7500000000000002E-2</v>
      </c>
      <c r="E24" s="144">
        <v>4.7600000000000003E-2</v>
      </c>
      <c r="F24" s="144"/>
      <c r="G24" s="30">
        <v>4.7600000000000003E-2</v>
      </c>
      <c r="H24" s="133"/>
    </row>
    <row r="25" spans="1:8" ht="32.25" thickBot="1" x14ac:dyDescent="0.3">
      <c r="A25" s="45" t="s">
        <v>32</v>
      </c>
      <c r="B25" s="120">
        <v>4.0999999999999996</v>
      </c>
      <c r="C25" s="120"/>
      <c r="D25" s="86">
        <v>4.8</v>
      </c>
      <c r="E25" s="145">
        <v>5</v>
      </c>
      <c r="F25" s="145"/>
      <c r="G25" s="70">
        <v>5</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1</v>
      </c>
      <c r="G29" s="80">
        <v>2</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0.75</v>
      </c>
      <c r="G31" s="80">
        <v>4</v>
      </c>
      <c r="H31" s="126"/>
    </row>
    <row r="32" spans="1:8" s="19" customFormat="1" x14ac:dyDescent="0.25">
      <c r="A32" s="21" t="s">
        <v>20</v>
      </c>
      <c r="B32" s="118">
        <v>0.63615495384562903</v>
      </c>
      <c r="C32" s="118"/>
      <c r="D32" s="113">
        <v>0.59</v>
      </c>
      <c r="E32" s="93">
        <v>109</v>
      </c>
      <c r="F32" s="96">
        <v>0.5</v>
      </c>
      <c r="G32" s="80">
        <v>6</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96">
        <v>0.5</v>
      </c>
      <c r="G34" s="80">
        <v>2</v>
      </c>
      <c r="H34" s="126"/>
    </row>
    <row r="35" spans="1:8" x14ac:dyDescent="0.25">
      <c r="A35" s="18" t="s">
        <v>17</v>
      </c>
      <c r="B35" s="118">
        <v>0.57079171723940547</v>
      </c>
      <c r="C35" s="118"/>
      <c r="D35" s="113">
        <v>0.5</v>
      </c>
      <c r="E35" s="93">
        <v>62</v>
      </c>
      <c r="F35" s="96">
        <v>0</v>
      </c>
      <c r="G35" s="80">
        <v>2</v>
      </c>
      <c r="H35" s="126"/>
    </row>
    <row r="36" spans="1:8" ht="31.5" customHeight="1" x14ac:dyDescent="0.25">
      <c r="A36" s="18" t="s">
        <v>16</v>
      </c>
      <c r="B36" s="118">
        <v>0.47512455188664032</v>
      </c>
      <c r="C36" s="118"/>
      <c r="D36" s="113">
        <v>0.44</v>
      </c>
      <c r="E36" s="93">
        <v>62</v>
      </c>
      <c r="F36" s="96">
        <v>0</v>
      </c>
      <c r="G36" s="80">
        <v>2</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96">
        <v>0</v>
      </c>
      <c r="G38" s="80">
        <v>0</v>
      </c>
      <c r="H38" s="126"/>
    </row>
    <row r="39" spans="1:8" x14ac:dyDescent="0.25">
      <c r="A39" s="17" t="s">
        <v>13</v>
      </c>
      <c r="B39" s="118" t="s">
        <v>125</v>
      </c>
      <c r="C39" s="118"/>
      <c r="D39" s="113">
        <v>0.47</v>
      </c>
      <c r="E39" s="93">
        <v>45</v>
      </c>
      <c r="F39" s="96">
        <v>0</v>
      </c>
      <c r="G39" s="80">
        <v>2</v>
      </c>
      <c r="H39" s="126"/>
    </row>
    <row r="40" spans="1:8" x14ac:dyDescent="0.25">
      <c r="A40" s="17" t="s">
        <v>12</v>
      </c>
      <c r="B40" s="118" t="s">
        <v>125</v>
      </c>
      <c r="C40" s="118"/>
      <c r="D40" s="113">
        <v>0.71</v>
      </c>
      <c r="E40" s="93">
        <v>62</v>
      </c>
      <c r="F40" s="96">
        <v>0.5</v>
      </c>
      <c r="G40" s="80">
        <v>2</v>
      </c>
      <c r="H40" s="126"/>
    </row>
    <row r="41" spans="1:8" x14ac:dyDescent="0.25">
      <c r="A41" s="17" t="s">
        <v>11</v>
      </c>
      <c r="B41" s="118" t="s">
        <v>125</v>
      </c>
      <c r="C41" s="118"/>
      <c r="D41" s="113">
        <v>0.7</v>
      </c>
      <c r="E41" s="93">
        <v>60</v>
      </c>
      <c r="F41" s="96">
        <v>1</v>
      </c>
      <c r="G41" s="80">
        <v>2</v>
      </c>
      <c r="H41" s="126"/>
    </row>
    <row r="42" spans="1:8" x14ac:dyDescent="0.25">
      <c r="A42" s="17" t="s">
        <v>10</v>
      </c>
      <c r="B42" s="118" t="s">
        <v>125</v>
      </c>
      <c r="C42" s="118"/>
      <c r="D42" s="113">
        <v>0.53</v>
      </c>
      <c r="E42" s="93">
        <v>43</v>
      </c>
      <c r="F42" s="96">
        <v>0</v>
      </c>
      <c r="G42" s="80">
        <v>2</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0.5</v>
      </c>
      <c r="G44" s="80">
        <v>6</v>
      </c>
      <c r="H44" s="126"/>
    </row>
    <row r="45" spans="1:8" x14ac:dyDescent="0.25">
      <c r="A45" s="12" t="s">
        <v>7</v>
      </c>
      <c r="B45" s="118">
        <v>0.53092926905840643</v>
      </c>
      <c r="C45" s="118"/>
      <c r="D45" s="113">
        <v>0.49</v>
      </c>
      <c r="E45" s="93">
        <v>107</v>
      </c>
      <c r="F45" s="96">
        <v>0.5</v>
      </c>
      <c r="G45" s="80">
        <v>6</v>
      </c>
      <c r="H45" s="126"/>
    </row>
    <row r="46" spans="1:8" x14ac:dyDescent="0.25">
      <c r="A46" s="12" t="s">
        <v>6</v>
      </c>
      <c r="B46" s="118">
        <v>0.66226255679497203</v>
      </c>
      <c r="C46" s="118"/>
      <c r="D46" s="113">
        <v>0.62</v>
      </c>
      <c r="E46" s="93">
        <v>109</v>
      </c>
      <c r="F46" s="96">
        <v>0.83</v>
      </c>
      <c r="G46" s="80">
        <v>6</v>
      </c>
      <c r="H46" s="126"/>
    </row>
    <row r="47" spans="1:8" ht="31.5" x14ac:dyDescent="0.25">
      <c r="A47" s="12" t="s">
        <v>5</v>
      </c>
      <c r="B47" s="118">
        <v>0.46463132283417963</v>
      </c>
      <c r="C47" s="118"/>
      <c r="D47" s="113">
        <v>0.43</v>
      </c>
      <c r="E47" s="93">
        <v>100</v>
      </c>
      <c r="F47" s="96">
        <v>0.67</v>
      </c>
      <c r="G47" s="80">
        <v>6</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0.75</v>
      </c>
      <c r="G49" s="80">
        <v>4</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1</v>
      </c>
      <c r="G51" s="80">
        <v>4</v>
      </c>
      <c r="H51" s="126"/>
    </row>
    <row r="52" spans="1:8" ht="16.5" thickBot="1" x14ac:dyDescent="0.3">
      <c r="A52" s="10" t="s">
        <v>0</v>
      </c>
      <c r="B52" s="119" t="s">
        <v>125</v>
      </c>
      <c r="C52" s="119"/>
      <c r="D52" s="115">
        <v>0.76</v>
      </c>
      <c r="E52" s="95">
        <v>72</v>
      </c>
      <c r="F52" s="100">
        <v>1</v>
      </c>
      <c r="G52" s="81">
        <v>4</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H53"/>
  <sheetViews>
    <sheetView topLeftCell="A3"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76</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37</v>
      </c>
      <c r="E6" s="58">
        <f>D6/B6</f>
        <v>7.2805981896890987E-3</v>
      </c>
      <c r="F6" s="65">
        <v>302</v>
      </c>
      <c r="G6" s="66" t="s">
        <v>111</v>
      </c>
      <c r="H6" s="133"/>
    </row>
    <row r="7" spans="1:8" x14ac:dyDescent="0.25">
      <c r="A7" s="18" t="s">
        <v>52</v>
      </c>
      <c r="B7" s="59">
        <v>12797</v>
      </c>
      <c r="C7" s="59">
        <v>126</v>
      </c>
      <c r="D7" s="65">
        <v>53</v>
      </c>
      <c r="E7" s="58">
        <f>D7/B7</f>
        <v>4.1415956864890207E-3</v>
      </c>
      <c r="F7" s="65">
        <v>126</v>
      </c>
      <c r="G7" s="66" t="s">
        <v>112</v>
      </c>
      <c r="H7" s="133"/>
    </row>
    <row r="8" spans="1:8" x14ac:dyDescent="0.25">
      <c r="A8" s="18" t="s">
        <v>51</v>
      </c>
      <c r="B8" s="59">
        <v>3155</v>
      </c>
      <c r="C8" s="59">
        <v>451</v>
      </c>
      <c r="D8" s="65">
        <v>19</v>
      </c>
      <c r="E8" s="58">
        <f>D8/B8</f>
        <v>6.0221870047543584E-3</v>
      </c>
      <c r="F8" s="65">
        <v>470</v>
      </c>
      <c r="G8" s="66" t="s">
        <v>113</v>
      </c>
      <c r="H8" s="133"/>
    </row>
    <row r="9" spans="1:8" x14ac:dyDescent="0.25">
      <c r="A9" s="18" t="s">
        <v>50</v>
      </c>
      <c r="B9" s="59">
        <v>1369</v>
      </c>
      <c r="C9" s="59">
        <v>474</v>
      </c>
      <c r="D9" s="65">
        <v>8</v>
      </c>
      <c r="E9" s="58">
        <f>D9/B9</f>
        <v>5.8436815193571951E-3</v>
      </c>
      <c r="F9" s="65">
        <v>394</v>
      </c>
      <c r="G9" s="66" t="s">
        <v>114</v>
      </c>
      <c r="H9" s="133"/>
    </row>
    <row r="10" spans="1:8" x14ac:dyDescent="0.25">
      <c r="A10" s="18" t="s">
        <v>49</v>
      </c>
      <c r="B10" s="59">
        <v>309</v>
      </c>
      <c r="C10" s="59">
        <v>626</v>
      </c>
      <c r="D10" s="65">
        <v>0</v>
      </c>
      <c r="E10" s="58">
        <f>D10/B10</f>
        <v>0</v>
      </c>
      <c r="F10" s="65" t="s">
        <v>105</v>
      </c>
      <c r="G10" s="66">
        <v>560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19+34</f>
        <v>53</v>
      </c>
      <c r="E12" s="62">
        <f>D12/D12</f>
        <v>1</v>
      </c>
      <c r="F12" s="47"/>
      <c r="G12" s="46"/>
      <c r="H12" s="133"/>
    </row>
    <row r="13" spans="1:8" ht="18.75" customHeight="1" thickBot="1" x14ac:dyDescent="0.3">
      <c r="A13" s="45" t="s">
        <v>46</v>
      </c>
      <c r="B13" s="44"/>
      <c r="C13" s="44"/>
      <c r="D13" s="51">
        <v>19</v>
      </c>
      <c r="E13" s="42">
        <f>D13/D12</f>
        <v>0.35849056603773582</v>
      </c>
      <c r="F13" s="41"/>
      <c r="G13" s="40"/>
      <c r="H13" s="133"/>
    </row>
    <row r="14" spans="1:8" ht="18.75" customHeight="1" x14ac:dyDescent="0.25">
      <c r="A14" s="50" t="s">
        <v>45</v>
      </c>
      <c r="B14" s="49"/>
      <c r="C14" s="49"/>
      <c r="D14" s="48">
        <f>28+8</f>
        <v>36</v>
      </c>
      <c r="E14" s="62">
        <f>D14/D14</f>
        <v>1</v>
      </c>
      <c r="F14" s="47"/>
      <c r="G14" s="46"/>
      <c r="H14" s="133"/>
    </row>
    <row r="15" spans="1:8" ht="18.75" customHeight="1" thickBot="1" x14ac:dyDescent="0.3">
      <c r="A15" s="45" t="s">
        <v>44</v>
      </c>
      <c r="B15" s="44"/>
      <c r="C15" s="44"/>
      <c r="D15" s="51">
        <v>8</v>
      </c>
      <c r="E15" s="42">
        <f>D15/D14</f>
        <v>0.22222222222222221</v>
      </c>
      <c r="F15" s="41"/>
      <c r="G15" s="40"/>
      <c r="H15" s="133"/>
    </row>
    <row r="16" spans="1:8" ht="18.75" customHeight="1" x14ac:dyDescent="0.25">
      <c r="A16" s="50" t="s">
        <v>43</v>
      </c>
      <c r="B16" s="49"/>
      <c r="C16" s="49"/>
      <c r="D16" s="48">
        <f>50+1</f>
        <v>51</v>
      </c>
      <c r="E16" s="63">
        <f>D16/D16</f>
        <v>1</v>
      </c>
      <c r="F16" s="47"/>
      <c r="G16" s="46"/>
      <c r="H16" s="133"/>
    </row>
    <row r="17" spans="1:8" ht="16.5" thickBot="1" x14ac:dyDescent="0.3">
      <c r="A17" s="45" t="s">
        <v>42</v>
      </c>
      <c r="B17" s="44"/>
      <c r="C17" s="44"/>
      <c r="D17" s="43">
        <v>50</v>
      </c>
      <c r="E17" s="42">
        <f>D17/D16</f>
        <v>0.98039215686274506</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75</v>
      </c>
      <c r="F20" s="137"/>
      <c r="G20" s="26" t="s">
        <v>37</v>
      </c>
      <c r="H20" s="133"/>
    </row>
    <row r="21" spans="1:8" x14ac:dyDescent="0.25">
      <c r="A21" s="18" t="s">
        <v>36</v>
      </c>
      <c r="B21" s="141">
        <v>0.40500000000000003</v>
      </c>
      <c r="C21" s="141"/>
      <c r="D21" s="89">
        <v>0.316</v>
      </c>
      <c r="E21" s="142">
        <v>0.19</v>
      </c>
      <c r="F21" s="142"/>
      <c r="G21" s="32">
        <v>0.30299999999999999</v>
      </c>
      <c r="H21" s="133"/>
    </row>
    <row r="22" spans="1:8" x14ac:dyDescent="0.25">
      <c r="A22" s="18" t="s">
        <v>35</v>
      </c>
      <c r="B22" s="141">
        <v>0.436</v>
      </c>
      <c r="C22" s="141"/>
      <c r="D22" s="89">
        <v>0.44700000000000001</v>
      </c>
      <c r="E22" s="142">
        <v>0.83299999999999996</v>
      </c>
      <c r="F22" s="142"/>
      <c r="G22" s="32">
        <v>0.56299999999999994</v>
      </c>
      <c r="H22" s="133"/>
    </row>
    <row r="23" spans="1:8" x14ac:dyDescent="0.25">
      <c r="A23" s="18" t="s">
        <v>34</v>
      </c>
      <c r="B23" s="141">
        <v>0.30299999999999999</v>
      </c>
      <c r="C23" s="141"/>
      <c r="D23" s="89">
        <v>0.376</v>
      </c>
      <c r="E23" s="142">
        <v>0</v>
      </c>
      <c r="F23" s="142"/>
      <c r="G23" s="32">
        <v>0.308</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4.5</v>
      </c>
      <c r="F25" s="145"/>
      <c r="G25" s="70">
        <v>6.3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1</v>
      </c>
      <c r="G29" s="80">
        <v>1</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0</v>
      </c>
      <c r="G31" s="80">
        <v>1</v>
      </c>
      <c r="H31" s="126"/>
    </row>
    <row r="32" spans="1:8" s="19" customFormat="1" x14ac:dyDescent="0.25">
      <c r="A32" s="21" t="s">
        <v>20</v>
      </c>
      <c r="B32" s="118">
        <v>0.63615495384562903</v>
      </c>
      <c r="C32" s="118"/>
      <c r="D32" s="113">
        <v>0.59</v>
      </c>
      <c r="E32" s="93">
        <v>109</v>
      </c>
      <c r="F32" s="96">
        <v>0</v>
      </c>
      <c r="G32" s="80">
        <v>1</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20" t="s">
        <v>105</v>
      </c>
      <c r="G34" s="80" t="s">
        <v>105</v>
      </c>
      <c r="H34" s="126"/>
    </row>
    <row r="35" spans="1:8" x14ac:dyDescent="0.25">
      <c r="A35" s="18" t="s">
        <v>17</v>
      </c>
      <c r="B35" s="118">
        <v>0.57079171723940547</v>
      </c>
      <c r="C35" s="118"/>
      <c r="D35" s="113">
        <v>0.5</v>
      </c>
      <c r="E35" s="93">
        <v>62</v>
      </c>
      <c r="F35" s="20" t="s">
        <v>105</v>
      </c>
      <c r="G35" s="80" t="s">
        <v>105</v>
      </c>
      <c r="H35" s="126"/>
    </row>
    <row r="36" spans="1:8" ht="31.5" customHeight="1" x14ac:dyDescent="0.25">
      <c r="A36" s="18" t="s">
        <v>16</v>
      </c>
      <c r="B36" s="118">
        <v>0.47512455188664032</v>
      </c>
      <c r="C36" s="118"/>
      <c r="D36" s="113">
        <v>0.44</v>
      </c>
      <c r="E36" s="93">
        <v>62</v>
      </c>
      <c r="F36" s="20" t="s">
        <v>105</v>
      </c>
      <c r="G36" s="80" t="s">
        <v>105</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t="s">
        <v>105</v>
      </c>
      <c r="G38" s="80" t="s">
        <v>105</v>
      </c>
      <c r="H38" s="126"/>
    </row>
    <row r="39" spans="1:8" x14ac:dyDescent="0.25">
      <c r="A39" s="17" t="s">
        <v>13</v>
      </c>
      <c r="B39" s="118" t="s">
        <v>125</v>
      </c>
      <c r="C39" s="118"/>
      <c r="D39" s="113">
        <v>0.47</v>
      </c>
      <c r="E39" s="93">
        <v>45</v>
      </c>
      <c r="F39" s="20" t="s">
        <v>105</v>
      </c>
      <c r="G39" s="80" t="s">
        <v>105</v>
      </c>
      <c r="H39" s="126"/>
    </row>
    <row r="40" spans="1:8" x14ac:dyDescent="0.25">
      <c r="A40" s="17" t="s">
        <v>12</v>
      </c>
      <c r="B40" s="118" t="s">
        <v>125</v>
      </c>
      <c r="C40" s="118"/>
      <c r="D40" s="113">
        <v>0.71</v>
      </c>
      <c r="E40" s="93">
        <v>62</v>
      </c>
      <c r="F40" s="20" t="s">
        <v>105</v>
      </c>
      <c r="G40" s="80" t="s">
        <v>105</v>
      </c>
      <c r="H40" s="126"/>
    </row>
    <row r="41" spans="1:8" x14ac:dyDescent="0.25">
      <c r="A41" s="17" t="s">
        <v>11</v>
      </c>
      <c r="B41" s="118" t="s">
        <v>125</v>
      </c>
      <c r="C41" s="118"/>
      <c r="D41" s="113">
        <v>0.7</v>
      </c>
      <c r="E41" s="93">
        <v>60</v>
      </c>
      <c r="F41" s="20" t="s">
        <v>105</v>
      </c>
      <c r="G41" s="80" t="s">
        <v>105</v>
      </c>
      <c r="H41" s="126"/>
    </row>
    <row r="42" spans="1:8" x14ac:dyDescent="0.25">
      <c r="A42" s="17" t="s">
        <v>10</v>
      </c>
      <c r="B42" s="118" t="s">
        <v>125</v>
      </c>
      <c r="C42" s="118"/>
      <c r="D42" s="113">
        <v>0.53</v>
      </c>
      <c r="E42" s="93">
        <v>43</v>
      </c>
      <c r="F42" s="20" t="s">
        <v>105</v>
      </c>
      <c r="G42" s="80" t="s">
        <v>105</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0</v>
      </c>
      <c r="G44" s="80">
        <v>1</v>
      </c>
      <c r="H44" s="126"/>
    </row>
    <row r="45" spans="1:8" x14ac:dyDescent="0.25">
      <c r="A45" s="12" t="s">
        <v>7</v>
      </c>
      <c r="B45" s="118">
        <v>0.53092926905840643</v>
      </c>
      <c r="C45" s="118"/>
      <c r="D45" s="113">
        <v>0.49</v>
      </c>
      <c r="E45" s="93">
        <v>107</v>
      </c>
      <c r="F45" s="96">
        <v>0</v>
      </c>
      <c r="G45" s="80">
        <v>1</v>
      </c>
      <c r="H45" s="126"/>
    </row>
    <row r="46" spans="1:8" x14ac:dyDescent="0.25">
      <c r="A46" s="12" t="s">
        <v>6</v>
      </c>
      <c r="B46" s="118">
        <v>0.66226255679497203</v>
      </c>
      <c r="C46" s="118"/>
      <c r="D46" s="113">
        <v>0.62</v>
      </c>
      <c r="E46" s="93">
        <v>109</v>
      </c>
      <c r="F46" s="96">
        <v>0</v>
      </c>
      <c r="G46" s="80">
        <v>1</v>
      </c>
      <c r="H46" s="126"/>
    </row>
    <row r="47" spans="1:8" ht="31.5" x14ac:dyDescent="0.25">
      <c r="A47" s="12" t="s">
        <v>5</v>
      </c>
      <c r="B47" s="118">
        <v>0.46463132283417963</v>
      </c>
      <c r="C47" s="118"/>
      <c r="D47" s="113">
        <v>0.43</v>
      </c>
      <c r="E47" s="93">
        <v>100</v>
      </c>
      <c r="F47" s="96">
        <v>0</v>
      </c>
      <c r="G47" s="80">
        <v>1</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1</v>
      </c>
      <c r="G49" s="80">
        <v>1</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0</v>
      </c>
      <c r="G51" s="80">
        <v>1</v>
      </c>
      <c r="H51" s="126"/>
    </row>
    <row r="52" spans="1:8" ht="16.5" thickBot="1" x14ac:dyDescent="0.3">
      <c r="A52" s="10" t="s">
        <v>0</v>
      </c>
      <c r="B52" s="119" t="s">
        <v>125</v>
      </c>
      <c r="C52" s="119"/>
      <c r="D52" s="115">
        <v>0.76</v>
      </c>
      <c r="E52" s="95">
        <v>72</v>
      </c>
      <c r="F52" s="100">
        <v>0</v>
      </c>
      <c r="G52" s="81">
        <v>1</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78</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92</v>
      </c>
      <c r="E6" s="58">
        <f>D6/B6</f>
        <v>1.8103109012199921E-2</v>
      </c>
      <c r="F6" s="65">
        <v>135</v>
      </c>
      <c r="G6" s="66" t="s">
        <v>111</v>
      </c>
      <c r="H6" s="133"/>
    </row>
    <row r="7" spans="1:8" x14ac:dyDescent="0.25">
      <c r="A7" s="18" t="s">
        <v>52</v>
      </c>
      <c r="B7" s="59">
        <v>12797</v>
      </c>
      <c r="C7" s="59">
        <v>126</v>
      </c>
      <c r="D7" s="65">
        <v>235</v>
      </c>
      <c r="E7" s="58">
        <f>D7/B7</f>
        <v>1.8363678987262641E-2</v>
      </c>
      <c r="F7" s="65">
        <v>113</v>
      </c>
      <c r="G7" s="66" t="s">
        <v>112</v>
      </c>
      <c r="H7" s="133"/>
    </row>
    <row r="8" spans="1:8" x14ac:dyDescent="0.25">
      <c r="A8" s="18" t="s">
        <v>51</v>
      </c>
      <c r="B8" s="59">
        <v>3155</v>
      </c>
      <c r="C8" s="59">
        <v>451</v>
      </c>
      <c r="D8" s="65">
        <v>80</v>
      </c>
      <c r="E8" s="58">
        <f>D8/B8</f>
        <v>2.5356576862123614E-2</v>
      </c>
      <c r="F8" s="65">
        <v>345</v>
      </c>
      <c r="G8" s="66" t="s">
        <v>113</v>
      </c>
      <c r="H8" s="133"/>
    </row>
    <row r="9" spans="1:8" x14ac:dyDescent="0.25">
      <c r="A9" s="18" t="s">
        <v>50</v>
      </c>
      <c r="B9" s="59">
        <v>1369</v>
      </c>
      <c r="C9" s="59">
        <v>474</v>
      </c>
      <c r="D9" s="65">
        <v>6</v>
      </c>
      <c r="E9" s="58">
        <f>D9/B9</f>
        <v>4.3827611395178961E-3</v>
      </c>
      <c r="F9" s="65">
        <v>407</v>
      </c>
      <c r="G9" s="66" t="s">
        <v>114</v>
      </c>
      <c r="H9" s="133"/>
    </row>
    <row r="10" spans="1:8" x14ac:dyDescent="0.25">
      <c r="A10" s="18" t="s">
        <v>49</v>
      </c>
      <c r="B10" s="59">
        <v>309</v>
      </c>
      <c r="C10" s="59">
        <v>626</v>
      </c>
      <c r="D10" s="65">
        <v>3</v>
      </c>
      <c r="E10" s="58">
        <f>D10/B10</f>
        <v>9.7087378640776691E-3</v>
      </c>
      <c r="F10" s="65">
        <v>560</v>
      </c>
      <c r="G10" s="66">
        <v>560</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65+50</f>
        <v>115</v>
      </c>
      <c r="E12" s="62">
        <f>D12/D12</f>
        <v>1</v>
      </c>
      <c r="F12" s="47"/>
      <c r="G12" s="46"/>
      <c r="H12" s="133"/>
    </row>
    <row r="13" spans="1:8" ht="18.75" customHeight="1" thickBot="1" x14ac:dyDescent="0.3">
      <c r="A13" s="45" t="s">
        <v>46</v>
      </c>
      <c r="B13" s="44"/>
      <c r="C13" s="44"/>
      <c r="D13" s="51">
        <v>65</v>
      </c>
      <c r="E13" s="42">
        <f>D13/D12</f>
        <v>0.56521739130434778</v>
      </c>
      <c r="F13" s="41"/>
      <c r="G13" s="40"/>
      <c r="H13" s="133"/>
    </row>
    <row r="14" spans="1:8" ht="18.75" customHeight="1" x14ac:dyDescent="0.25">
      <c r="A14" s="50" t="s">
        <v>45</v>
      </c>
      <c r="B14" s="49"/>
      <c r="C14" s="49"/>
      <c r="D14" s="48">
        <f>16+2</f>
        <v>18</v>
      </c>
      <c r="E14" s="62">
        <f>D14/D14</f>
        <v>1</v>
      </c>
      <c r="F14" s="47"/>
      <c r="G14" s="46"/>
      <c r="H14" s="133"/>
    </row>
    <row r="15" spans="1:8" ht="18.75" customHeight="1" thickBot="1" x14ac:dyDescent="0.3">
      <c r="A15" s="45" t="s">
        <v>44</v>
      </c>
      <c r="B15" s="44"/>
      <c r="C15" s="44"/>
      <c r="D15" s="51">
        <v>2</v>
      </c>
      <c r="E15" s="42">
        <f>D15/D14</f>
        <v>0.1111111111111111</v>
      </c>
      <c r="F15" s="41"/>
      <c r="G15" s="40"/>
      <c r="H15" s="133"/>
    </row>
    <row r="16" spans="1:8" ht="18.75" customHeight="1" x14ac:dyDescent="0.25">
      <c r="A16" s="50" t="s">
        <v>43</v>
      </c>
      <c r="B16" s="49"/>
      <c r="C16" s="49"/>
      <c r="D16" s="48"/>
      <c r="E16" s="116">
        <v>0</v>
      </c>
      <c r="F16" s="47"/>
      <c r="G16" s="46"/>
      <c r="H16" s="133"/>
    </row>
    <row r="17" spans="1:8" ht="16.5" thickBot="1" x14ac:dyDescent="0.3">
      <c r="A17" s="45" t="s">
        <v>42</v>
      </c>
      <c r="B17" s="44"/>
      <c r="C17" s="44"/>
      <c r="D17" s="43"/>
      <c r="E17" s="42" t="s">
        <v>105</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77</v>
      </c>
      <c r="F20" s="137"/>
      <c r="G20" s="26" t="s">
        <v>37</v>
      </c>
      <c r="H20" s="133"/>
    </row>
    <row r="21" spans="1:8" x14ac:dyDescent="0.25">
      <c r="A21" s="18" t="s">
        <v>36</v>
      </c>
      <c r="B21" s="141">
        <v>0.40500000000000003</v>
      </c>
      <c r="C21" s="141"/>
      <c r="D21" s="89">
        <v>0.316</v>
      </c>
      <c r="E21" s="142">
        <v>0.34100000000000003</v>
      </c>
      <c r="F21" s="142"/>
      <c r="G21" s="32">
        <v>0.30299999999999999</v>
      </c>
      <c r="H21" s="133"/>
    </row>
    <row r="22" spans="1:8" x14ac:dyDescent="0.25">
      <c r="A22" s="18" t="s">
        <v>35</v>
      </c>
      <c r="B22" s="141">
        <v>0.436</v>
      </c>
      <c r="C22" s="141"/>
      <c r="D22" s="89">
        <v>0.44700000000000001</v>
      </c>
      <c r="E22" s="142">
        <v>0.63200000000000001</v>
      </c>
      <c r="F22" s="142"/>
      <c r="G22" s="32">
        <v>0.56299999999999994</v>
      </c>
      <c r="H22" s="133"/>
    </row>
    <row r="23" spans="1:8" x14ac:dyDescent="0.25">
      <c r="A23" s="18" t="s">
        <v>34</v>
      </c>
      <c r="B23" s="141">
        <v>0.30299999999999999</v>
      </c>
      <c r="C23" s="141"/>
      <c r="D23" s="89">
        <v>0.376</v>
      </c>
      <c r="E23" s="142">
        <v>0.53300000000000003</v>
      </c>
      <c r="F23" s="142"/>
      <c r="G23" s="32">
        <v>0.308</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8.8000000000000007</v>
      </c>
      <c r="F25" s="145"/>
      <c r="G25" s="70">
        <v>6.3</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102">
        <v>0</v>
      </c>
      <c r="G29" s="82">
        <v>0</v>
      </c>
      <c r="H29" s="126"/>
    </row>
    <row r="30" spans="1:8" s="22" customFormat="1" ht="31.5" x14ac:dyDescent="0.25">
      <c r="A30" s="24" t="s">
        <v>22</v>
      </c>
      <c r="B30" s="117"/>
      <c r="C30" s="117"/>
      <c r="D30" s="114"/>
      <c r="E30" s="13"/>
      <c r="F30" s="64"/>
      <c r="G30" s="83"/>
      <c r="H30" s="126"/>
    </row>
    <row r="31" spans="1:8" s="19" customFormat="1" x14ac:dyDescent="0.25">
      <c r="A31" s="21" t="s">
        <v>21</v>
      </c>
      <c r="B31" s="118">
        <v>0.70536145587307986</v>
      </c>
      <c r="C31" s="118"/>
      <c r="D31" s="113">
        <v>0.62</v>
      </c>
      <c r="E31" s="93">
        <v>60</v>
      </c>
      <c r="F31" s="102">
        <v>1</v>
      </c>
      <c r="G31" s="82">
        <v>1</v>
      </c>
      <c r="H31" s="126"/>
    </row>
    <row r="32" spans="1:8" s="19" customFormat="1" x14ac:dyDescent="0.25">
      <c r="A32" s="21" t="s">
        <v>20</v>
      </c>
      <c r="B32" s="118">
        <v>0.63615495384562903</v>
      </c>
      <c r="C32" s="118"/>
      <c r="D32" s="113">
        <v>0.59</v>
      </c>
      <c r="E32" s="93">
        <v>109</v>
      </c>
      <c r="F32" s="102">
        <v>1</v>
      </c>
      <c r="G32" s="82">
        <v>2</v>
      </c>
      <c r="H32" s="126"/>
    </row>
    <row r="33" spans="1:8" ht="31.5" x14ac:dyDescent="0.25">
      <c r="A33" s="15" t="s">
        <v>19</v>
      </c>
      <c r="B33" s="117"/>
      <c r="C33" s="117"/>
      <c r="D33" s="114"/>
      <c r="E33" s="112"/>
      <c r="F33" s="64"/>
      <c r="G33" s="83"/>
      <c r="H33" s="126"/>
    </row>
    <row r="34" spans="1:8" x14ac:dyDescent="0.25">
      <c r="A34" s="18" t="s">
        <v>18</v>
      </c>
      <c r="B34" s="118">
        <v>0.69563916003960302</v>
      </c>
      <c r="C34" s="118"/>
      <c r="D34" s="113">
        <v>0.66</v>
      </c>
      <c r="E34" s="93">
        <v>62</v>
      </c>
      <c r="F34" s="102">
        <v>1</v>
      </c>
      <c r="G34" s="82">
        <v>1</v>
      </c>
      <c r="H34" s="126"/>
    </row>
    <row r="35" spans="1:8" x14ac:dyDescent="0.25">
      <c r="A35" s="18" t="s">
        <v>17</v>
      </c>
      <c r="B35" s="118">
        <v>0.57079171723940547</v>
      </c>
      <c r="C35" s="118"/>
      <c r="D35" s="113">
        <v>0.5</v>
      </c>
      <c r="E35" s="93">
        <v>62</v>
      </c>
      <c r="F35" s="102">
        <v>1</v>
      </c>
      <c r="G35" s="82">
        <v>1</v>
      </c>
      <c r="H35" s="126"/>
    </row>
    <row r="36" spans="1:8" ht="31.5" customHeight="1" x14ac:dyDescent="0.25">
      <c r="A36" s="18" t="s">
        <v>16</v>
      </c>
      <c r="B36" s="118">
        <v>0.47512455188664032</v>
      </c>
      <c r="C36" s="118"/>
      <c r="D36" s="113">
        <v>0.44</v>
      </c>
      <c r="E36" s="93">
        <v>62</v>
      </c>
      <c r="F36" s="102">
        <v>1</v>
      </c>
      <c r="G36" s="82">
        <v>1</v>
      </c>
      <c r="H36" s="126"/>
    </row>
    <row r="37" spans="1:8" ht="31.5" x14ac:dyDescent="0.25">
      <c r="A37" s="15" t="s">
        <v>15</v>
      </c>
      <c r="B37" s="117"/>
      <c r="C37" s="117"/>
      <c r="D37" s="114"/>
      <c r="E37" s="112"/>
      <c r="F37" s="64"/>
      <c r="G37" s="83"/>
      <c r="H37" s="126"/>
    </row>
    <row r="38" spans="1:8" x14ac:dyDescent="0.25">
      <c r="A38" s="17" t="s">
        <v>14</v>
      </c>
      <c r="B38" s="118" t="s">
        <v>125</v>
      </c>
      <c r="C38" s="118"/>
      <c r="D38" s="113">
        <v>0.85</v>
      </c>
      <c r="E38" s="93">
        <v>40</v>
      </c>
      <c r="F38" s="102">
        <v>0</v>
      </c>
      <c r="G38" s="82">
        <v>0</v>
      </c>
      <c r="H38" s="126"/>
    </row>
    <row r="39" spans="1:8" x14ac:dyDescent="0.25">
      <c r="A39" s="17" t="s">
        <v>13</v>
      </c>
      <c r="B39" s="118" t="s">
        <v>125</v>
      </c>
      <c r="C39" s="118"/>
      <c r="D39" s="113">
        <v>0.47</v>
      </c>
      <c r="E39" s="93">
        <v>45</v>
      </c>
      <c r="F39" s="102">
        <v>0</v>
      </c>
      <c r="G39" s="82">
        <v>0</v>
      </c>
      <c r="H39" s="126"/>
    </row>
    <row r="40" spans="1:8" x14ac:dyDescent="0.25">
      <c r="A40" s="17" t="s">
        <v>12</v>
      </c>
      <c r="B40" s="118" t="s">
        <v>125</v>
      </c>
      <c r="C40" s="118"/>
      <c r="D40" s="113">
        <v>0.71</v>
      </c>
      <c r="E40" s="93">
        <v>62</v>
      </c>
      <c r="F40" s="102">
        <v>1</v>
      </c>
      <c r="G40" s="82">
        <v>1</v>
      </c>
      <c r="H40" s="126"/>
    </row>
    <row r="41" spans="1:8" x14ac:dyDescent="0.25">
      <c r="A41" s="17" t="s">
        <v>11</v>
      </c>
      <c r="B41" s="118" t="s">
        <v>125</v>
      </c>
      <c r="C41" s="118"/>
      <c r="D41" s="113">
        <v>0.7</v>
      </c>
      <c r="E41" s="93">
        <v>60</v>
      </c>
      <c r="F41" s="102">
        <v>1</v>
      </c>
      <c r="G41" s="82">
        <v>1</v>
      </c>
      <c r="H41" s="126"/>
    </row>
    <row r="42" spans="1:8" x14ac:dyDescent="0.25">
      <c r="A42" s="17" t="s">
        <v>10</v>
      </c>
      <c r="B42" s="118" t="s">
        <v>125</v>
      </c>
      <c r="C42" s="118"/>
      <c r="D42" s="113">
        <v>0.53</v>
      </c>
      <c r="E42" s="93">
        <v>43</v>
      </c>
      <c r="F42" s="102">
        <v>0</v>
      </c>
      <c r="G42" s="82">
        <v>0</v>
      </c>
      <c r="H42" s="126"/>
    </row>
    <row r="43" spans="1:8" ht="31.5" x14ac:dyDescent="0.25">
      <c r="A43" s="15" t="s">
        <v>9</v>
      </c>
      <c r="B43" s="117"/>
      <c r="C43" s="117"/>
      <c r="D43" s="114"/>
      <c r="E43" s="16"/>
      <c r="F43" s="64"/>
      <c r="G43" s="83"/>
      <c r="H43" s="126"/>
    </row>
    <row r="44" spans="1:8" ht="31.5" x14ac:dyDescent="0.25">
      <c r="A44" s="12" t="s">
        <v>8</v>
      </c>
      <c r="B44" s="118">
        <v>0.50407932407965783</v>
      </c>
      <c r="C44" s="118"/>
      <c r="D44" s="113">
        <v>0.45</v>
      </c>
      <c r="E44" s="93">
        <v>109</v>
      </c>
      <c r="F44" s="102">
        <v>0.5</v>
      </c>
      <c r="G44" s="82">
        <v>2</v>
      </c>
      <c r="H44" s="126"/>
    </row>
    <row r="45" spans="1:8" x14ac:dyDescent="0.25">
      <c r="A45" s="12" t="s">
        <v>7</v>
      </c>
      <c r="B45" s="118">
        <v>0.53092926905840643</v>
      </c>
      <c r="C45" s="118"/>
      <c r="D45" s="113">
        <v>0.49</v>
      </c>
      <c r="E45" s="93">
        <v>107</v>
      </c>
      <c r="F45" s="102">
        <v>0.5</v>
      </c>
      <c r="G45" s="82">
        <v>2</v>
      </c>
      <c r="H45" s="126"/>
    </row>
    <row r="46" spans="1:8" x14ac:dyDescent="0.25">
      <c r="A46" s="12" t="s">
        <v>6</v>
      </c>
      <c r="B46" s="118">
        <v>0.66226255679497203</v>
      </c>
      <c r="C46" s="118"/>
      <c r="D46" s="113">
        <v>0.62</v>
      </c>
      <c r="E46" s="93">
        <v>109</v>
      </c>
      <c r="F46" s="102">
        <v>1</v>
      </c>
      <c r="G46" s="82">
        <v>2</v>
      </c>
      <c r="H46" s="126"/>
    </row>
    <row r="47" spans="1:8" ht="31.5" x14ac:dyDescent="0.25">
      <c r="A47" s="12" t="s">
        <v>5</v>
      </c>
      <c r="B47" s="118">
        <v>0.46463132283417963</v>
      </c>
      <c r="C47" s="118"/>
      <c r="D47" s="113">
        <v>0.43</v>
      </c>
      <c r="E47" s="93">
        <v>100</v>
      </c>
      <c r="F47" s="102">
        <v>1</v>
      </c>
      <c r="G47" s="82">
        <v>2</v>
      </c>
      <c r="H47" s="126"/>
    </row>
    <row r="48" spans="1:8" ht="31.5" x14ac:dyDescent="0.25">
      <c r="A48" s="15" t="s">
        <v>4</v>
      </c>
      <c r="B48" s="117"/>
      <c r="C48" s="117"/>
      <c r="D48" s="114"/>
      <c r="E48" s="13"/>
      <c r="F48" s="64"/>
      <c r="G48" s="83"/>
      <c r="H48" s="126"/>
    </row>
    <row r="49" spans="1:8" x14ac:dyDescent="0.25">
      <c r="A49" s="12" t="s">
        <v>3</v>
      </c>
      <c r="B49" s="118" t="s">
        <v>125</v>
      </c>
      <c r="C49" s="118"/>
      <c r="D49" s="113">
        <v>0.9</v>
      </c>
      <c r="E49" s="93">
        <v>70</v>
      </c>
      <c r="F49" s="102">
        <v>0</v>
      </c>
      <c r="G49" s="82">
        <v>0</v>
      </c>
      <c r="H49" s="126"/>
    </row>
    <row r="50" spans="1:8" ht="31.5" x14ac:dyDescent="0.25">
      <c r="A50" s="15" t="s">
        <v>2</v>
      </c>
      <c r="B50" s="117"/>
      <c r="C50" s="117"/>
      <c r="D50" s="114"/>
      <c r="E50" s="13"/>
      <c r="F50" s="64"/>
      <c r="G50" s="83"/>
      <c r="H50" s="126"/>
    </row>
    <row r="51" spans="1:8" x14ac:dyDescent="0.25">
      <c r="A51" s="12" t="s">
        <v>1</v>
      </c>
      <c r="B51" s="118" t="s">
        <v>125</v>
      </c>
      <c r="C51" s="118"/>
      <c r="D51" s="113">
        <v>0.78</v>
      </c>
      <c r="E51" s="93">
        <v>85</v>
      </c>
      <c r="F51" s="102">
        <v>1</v>
      </c>
      <c r="G51" s="82">
        <v>1</v>
      </c>
      <c r="H51" s="126"/>
    </row>
    <row r="52" spans="1:8" ht="16.5" thickBot="1" x14ac:dyDescent="0.3">
      <c r="A52" s="10" t="s">
        <v>0</v>
      </c>
      <c r="B52" s="119" t="s">
        <v>125</v>
      </c>
      <c r="C52" s="119"/>
      <c r="D52" s="115">
        <v>0.76</v>
      </c>
      <c r="E52" s="95">
        <v>72</v>
      </c>
      <c r="F52" s="101">
        <v>1</v>
      </c>
      <c r="G52" s="84">
        <v>2</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80</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403</v>
      </c>
      <c r="E6" s="58">
        <f>D6/B6</f>
        <v>7.929948839039748E-2</v>
      </c>
      <c r="F6" s="65">
        <v>344</v>
      </c>
      <c r="G6" s="65">
        <v>344</v>
      </c>
      <c r="H6" s="133"/>
    </row>
    <row r="7" spans="1:8" x14ac:dyDescent="0.25">
      <c r="A7" s="18" t="s">
        <v>52</v>
      </c>
      <c r="B7" s="59">
        <v>12797</v>
      </c>
      <c r="C7" s="59">
        <v>126</v>
      </c>
      <c r="D7" s="65">
        <v>1080</v>
      </c>
      <c r="E7" s="58">
        <f>D7/B7</f>
        <v>8.4394780026568722E-2</v>
      </c>
      <c r="F7" s="65">
        <v>168</v>
      </c>
      <c r="G7" s="65">
        <v>168</v>
      </c>
      <c r="H7" s="133"/>
    </row>
    <row r="8" spans="1:8" x14ac:dyDescent="0.25">
      <c r="A8" s="18" t="s">
        <v>51</v>
      </c>
      <c r="B8" s="59">
        <v>3155</v>
      </c>
      <c r="C8" s="59">
        <v>451</v>
      </c>
      <c r="D8" s="65">
        <v>213</v>
      </c>
      <c r="E8" s="58">
        <f>D8/B8</f>
        <v>6.751188589540412E-2</v>
      </c>
      <c r="F8" s="65">
        <v>735</v>
      </c>
      <c r="G8" s="65">
        <v>735</v>
      </c>
      <c r="H8" s="133"/>
    </row>
    <row r="9" spans="1:8" x14ac:dyDescent="0.25">
      <c r="A9" s="18" t="s">
        <v>50</v>
      </c>
      <c r="B9" s="59">
        <v>1369</v>
      </c>
      <c r="C9" s="59">
        <v>474</v>
      </c>
      <c r="D9" s="65">
        <v>58</v>
      </c>
      <c r="E9" s="58">
        <f>D9/B9</f>
        <v>4.2366691015339665E-2</v>
      </c>
      <c r="F9" s="65">
        <v>966</v>
      </c>
      <c r="G9" s="65">
        <v>966</v>
      </c>
      <c r="H9" s="133"/>
    </row>
    <row r="10" spans="1:8" x14ac:dyDescent="0.25">
      <c r="A10" s="18" t="s">
        <v>49</v>
      </c>
      <c r="B10" s="59">
        <v>309</v>
      </c>
      <c r="C10" s="59">
        <v>626</v>
      </c>
      <c r="D10" s="65">
        <v>19</v>
      </c>
      <c r="E10" s="58">
        <f>D10/B10</f>
        <v>6.1488673139158574E-2</v>
      </c>
      <c r="F10" s="65">
        <v>1229</v>
      </c>
      <c r="G10" s="65">
        <v>1229</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47+281</f>
        <v>328</v>
      </c>
      <c r="E12" s="62">
        <f>D12/D12</f>
        <v>1</v>
      </c>
      <c r="F12" s="47"/>
      <c r="G12" s="46"/>
      <c r="H12" s="133"/>
    </row>
    <row r="13" spans="1:8" ht="18.75" customHeight="1" thickBot="1" x14ac:dyDescent="0.3">
      <c r="A13" s="45" t="s">
        <v>46</v>
      </c>
      <c r="B13" s="44"/>
      <c r="C13" s="44"/>
      <c r="D13" s="51">
        <v>47</v>
      </c>
      <c r="E13" s="42">
        <f>D13/D12</f>
        <v>0.14329268292682926</v>
      </c>
      <c r="F13" s="41"/>
      <c r="G13" s="40"/>
      <c r="H13" s="133"/>
    </row>
    <row r="14" spans="1:8" ht="18.75" customHeight="1" x14ac:dyDescent="0.25">
      <c r="A14" s="50" t="s">
        <v>45</v>
      </c>
      <c r="B14" s="49"/>
      <c r="C14" s="49"/>
      <c r="D14" s="48">
        <f>33+78</f>
        <v>111</v>
      </c>
      <c r="E14" s="62">
        <f>D14/D14</f>
        <v>1</v>
      </c>
      <c r="F14" s="47"/>
      <c r="G14" s="46"/>
      <c r="H14" s="133"/>
    </row>
    <row r="15" spans="1:8" ht="18.75" customHeight="1" thickBot="1" x14ac:dyDescent="0.3">
      <c r="A15" s="45" t="s">
        <v>44</v>
      </c>
      <c r="B15" s="44"/>
      <c r="C15" s="44"/>
      <c r="D15" s="51">
        <v>33</v>
      </c>
      <c r="E15" s="42">
        <f>D15/D14</f>
        <v>0.29729729729729731</v>
      </c>
      <c r="F15" s="41"/>
      <c r="G15" s="40"/>
      <c r="H15" s="133"/>
    </row>
    <row r="16" spans="1:8" ht="18.75" customHeight="1" x14ac:dyDescent="0.25">
      <c r="A16" s="50" t="s">
        <v>43</v>
      </c>
      <c r="B16" s="49"/>
      <c r="C16" s="49"/>
      <c r="D16" s="48"/>
      <c r="E16" s="63">
        <v>0</v>
      </c>
      <c r="F16" s="47"/>
      <c r="G16" s="46"/>
      <c r="H16" s="133"/>
    </row>
    <row r="17" spans="1:8" ht="16.5" thickBot="1" x14ac:dyDescent="0.3">
      <c r="A17" s="45" t="s">
        <v>42</v>
      </c>
      <c r="B17" s="44"/>
      <c r="C17" s="44"/>
      <c r="D17" s="43"/>
      <c r="E17" s="42" t="s">
        <v>105</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79</v>
      </c>
      <c r="F20" s="137"/>
      <c r="G20" s="26" t="s">
        <v>37</v>
      </c>
      <c r="H20" s="133"/>
    </row>
    <row r="21" spans="1:8" x14ac:dyDescent="0.25">
      <c r="A21" s="18" t="s">
        <v>36</v>
      </c>
      <c r="B21" s="141">
        <v>0.40500000000000003</v>
      </c>
      <c r="C21" s="141"/>
      <c r="D21" s="89">
        <v>0.316</v>
      </c>
      <c r="E21" s="142">
        <v>0.14499999999999999</v>
      </c>
      <c r="F21" s="142"/>
      <c r="G21" s="32">
        <v>0.14499999999999999</v>
      </c>
      <c r="H21" s="133"/>
    </row>
    <row r="22" spans="1:8" x14ac:dyDescent="0.25">
      <c r="A22" s="18" t="s">
        <v>35</v>
      </c>
      <c r="B22" s="141">
        <v>0.436</v>
      </c>
      <c r="C22" s="141"/>
      <c r="D22" s="89">
        <v>0.44700000000000001</v>
      </c>
      <c r="E22" s="142">
        <v>0.35499999999999998</v>
      </c>
      <c r="F22" s="142"/>
      <c r="G22" s="32">
        <v>0.35499999999999998</v>
      </c>
      <c r="H22" s="133"/>
    </row>
    <row r="23" spans="1:8" x14ac:dyDescent="0.25">
      <c r="A23" s="18" t="s">
        <v>34</v>
      </c>
      <c r="B23" s="141">
        <v>0.30299999999999999</v>
      </c>
      <c r="C23" s="141"/>
      <c r="D23" s="89">
        <v>0.376</v>
      </c>
      <c r="E23" s="142">
        <v>0.34300000000000003</v>
      </c>
      <c r="F23" s="142"/>
      <c r="G23" s="32">
        <v>0.34300000000000003</v>
      </c>
      <c r="H23" s="133"/>
    </row>
    <row r="24" spans="1:8" s="29" customFormat="1" ht="31.5" x14ac:dyDescent="0.25">
      <c r="A24" s="31" t="s">
        <v>33</v>
      </c>
      <c r="B24" s="143">
        <v>8.3000000000000004E-2</v>
      </c>
      <c r="C24" s="143"/>
      <c r="D24" s="90">
        <v>1.7500000000000002E-2</v>
      </c>
      <c r="E24" s="144">
        <v>4.48E-2</v>
      </c>
      <c r="F24" s="144"/>
      <c r="G24" s="30">
        <v>4.48E-2</v>
      </c>
      <c r="H24" s="133"/>
    </row>
    <row r="25" spans="1:8" ht="32.25" thickBot="1" x14ac:dyDescent="0.3">
      <c r="A25" s="45" t="s">
        <v>32</v>
      </c>
      <c r="B25" s="120">
        <v>4.0999999999999996</v>
      </c>
      <c r="C25" s="120"/>
      <c r="D25" s="86">
        <v>4.8</v>
      </c>
      <c r="E25" s="145">
        <v>4.5999999999999996</v>
      </c>
      <c r="F25" s="145"/>
      <c r="G25" s="70">
        <v>4.5999999999999996</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1</v>
      </c>
      <c r="G29" s="80">
        <v>2</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0.67</v>
      </c>
      <c r="G31" s="80">
        <v>3</v>
      </c>
      <c r="H31" s="126"/>
    </row>
    <row r="32" spans="1:8" s="19" customFormat="1" x14ac:dyDescent="0.25">
      <c r="A32" s="21" t="s">
        <v>20</v>
      </c>
      <c r="B32" s="118">
        <v>0.63615495384562903</v>
      </c>
      <c r="C32" s="118"/>
      <c r="D32" s="113">
        <v>0.59</v>
      </c>
      <c r="E32" s="93">
        <v>109</v>
      </c>
      <c r="F32" s="96">
        <v>1</v>
      </c>
      <c r="G32" s="80">
        <v>10</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96">
        <v>0.75</v>
      </c>
      <c r="G34" s="80">
        <v>8</v>
      </c>
      <c r="H34" s="126"/>
    </row>
    <row r="35" spans="1:8" x14ac:dyDescent="0.25">
      <c r="A35" s="18" t="s">
        <v>17</v>
      </c>
      <c r="B35" s="118">
        <v>0.57079171723940547</v>
      </c>
      <c r="C35" s="118"/>
      <c r="D35" s="113">
        <v>0.5</v>
      </c>
      <c r="E35" s="93">
        <v>62</v>
      </c>
      <c r="F35" s="96">
        <v>0.38</v>
      </c>
      <c r="G35" s="80">
        <v>8</v>
      </c>
      <c r="H35" s="126"/>
    </row>
    <row r="36" spans="1:8" ht="31.5" customHeight="1" x14ac:dyDescent="0.25">
      <c r="A36" s="18" t="s">
        <v>16</v>
      </c>
      <c r="B36" s="118">
        <v>0.47512455188664032</v>
      </c>
      <c r="C36" s="118"/>
      <c r="D36" s="113">
        <v>0.44</v>
      </c>
      <c r="E36" s="93">
        <v>62</v>
      </c>
      <c r="F36" s="96">
        <v>0.25</v>
      </c>
      <c r="G36" s="80">
        <v>8</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96">
        <v>0.88</v>
      </c>
      <c r="G38" s="80">
        <v>8</v>
      </c>
      <c r="H38" s="126"/>
    </row>
    <row r="39" spans="1:8" x14ac:dyDescent="0.25">
      <c r="A39" s="17" t="s">
        <v>13</v>
      </c>
      <c r="B39" s="118" t="s">
        <v>125</v>
      </c>
      <c r="C39" s="118"/>
      <c r="D39" s="113">
        <v>0.47</v>
      </c>
      <c r="E39" s="93">
        <v>45</v>
      </c>
      <c r="F39" s="96">
        <v>0.63</v>
      </c>
      <c r="G39" s="80">
        <v>8</v>
      </c>
      <c r="H39" s="126"/>
    </row>
    <row r="40" spans="1:8" x14ac:dyDescent="0.25">
      <c r="A40" s="17" t="s">
        <v>12</v>
      </c>
      <c r="B40" s="118" t="s">
        <v>125</v>
      </c>
      <c r="C40" s="118"/>
      <c r="D40" s="113">
        <v>0.71</v>
      </c>
      <c r="E40" s="93">
        <v>62</v>
      </c>
      <c r="F40" s="96">
        <v>0.75</v>
      </c>
      <c r="G40" s="80">
        <v>8</v>
      </c>
      <c r="H40" s="126"/>
    </row>
    <row r="41" spans="1:8" x14ac:dyDescent="0.25">
      <c r="A41" s="17" t="s">
        <v>11</v>
      </c>
      <c r="B41" s="118" t="s">
        <v>125</v>
      </c>
      <c r="C41" s="118"/>
      <c r="D41" s="113">
        <v>0.7</v>
      </c>
      <c r="E41" s="93">
        <v>60</v>
      </c>
      <c r="F41" s="96">
        <v>0.56999999999999995</v>
      </c>
      <c r="G41" s="80">
        <v>7</v>
      </c>
      <c r="H41" s="126"/>
    </row>
    <row r="42" spans="1:8" x14ac:dyDescent="0.25">
      <c r="A42" s="17" t="s">
        <v>10</v>
      </c>
      <c r="B42" s="118" t="s">
        <v>125</v>
      </c>
      <c r="C42" s="118"/>
      <c r="D42" s="113">
        <v>0.53</v>
      </c>
      <c r="E42" s="93">
        <v>43</v>
      </c>
      <c r="F42" s="96">
        <v>0.71</v>
      </c>
      <c r="G42" s="80">
        <v>7</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0.6</v>
      </c>
      <c r="G44" s="80">
        <v>10</v>
      </c>
      <c r="H44" s="126"/>
    </row>
    <row r="45" spans="1:8" x14ac:dyDescent="0.25">
      <c r="A45" s="12" t="s">
        <v>7</v>
      </c>
      <c r="B45" s="118">
        <v>0.53092926905840643</v>
      </c>
      <c r="C45" s="118"/>
      <c r="D45" s="113">
        <v>0.49</v>
      </c>
      <c r="E45" s="93">
        <v>107</v>
      </c>
      <c r="F45" s="96">
        <v>0.4</v>
      </c>
      <c r="G45" s="80">
        <v>10</v>
      </c>
      <c r="H45" s="126"/>
    </row>
    <row r="46" spans="1:8" x14ac:dyDescent="0.25">
      <c r="A46" s="12" t="s">
        <v>6</v>
      </c>
      <c r="B46" s="118">
        <v>0.66226255679497203</v>
      </c>
      <c r="C46" s="118"/>
      <c r="D46" s="113">
        <v>0.62</v>
      </c>
      <c r="E46" s="93">
        <v>109</v>
      </c>
      <c r="F46" s="96">
        <v>0.7</v>
      </c>
      <c r="G46" s="80">
        <v>10</v>
      </c>
      <c r="H46" s="126"/>
    </row>
    <row r="47" spans="1:8" ht="31.5" x14ac:dyDescent="0.25">
      <c r="A47" s="12" t="s">
        <v>5</v>
      </c>
      <c r="B47" s="118">
        <v>0.46463132283417963</v>
      </c>
      <c r="C47" s="118"/>
      <c r="D47" s="113">
        <v>0.43</v>
      </c>
      <c r="E47" s="93">
        <v>100</v>
      </c>
      <c r="F47" s="96">
        <v>0.33</v>
      </c>
      <c r="G47" s="80">
        <v>9</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0.9</v>
      </c>
      <c r="G49" s="80">
        <v>10</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0.8</v>
      </c>
      <c r="G51" s="80">
        <v>10</v>
      </c>
      <c r="H51" s="126"/>
    </row>
    <row r="52" spans="1:8" ht="16.5" thickBot="1" x14ac:dyDescent="0.3">
      <c r="A52" s="10" t="s">
        <v>0</v>
      </c>
      <c r="B52" s="119" t="s">
        <v>125</v>
      </c>
      <c r="C52" s="119"/>
      <c r="D52" s="115">
        <v>0.76</v>
      </c>
      <c r="E52" s="95">
        <v>72</v>
      </c>
      <c r="F52" s="100">
        <v>1</v>
      </c>
      <c r="G52" s="77">
        <v>8</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3"/>
  <sheetViews>
    <sheetView tabSelected="1" topLeftCell="A10"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2" customWidth="1"/>
    <col min="7" max="7" width="11.85546875" style="2"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82</v>
      </c>
      <c r="E3" s="137"/>
      <c r="F3" s="137"/>
      <c r="G3" s="26" t="s">
        <v>59</v>
      </c>
      <c r="H3" s="133"/>
    </row>
    <row r="4" spans="1:8" ht="36.75" customHeight="1" x14ac:dyDescent="0.25">
      <c r="A4" s="28"/>
      <c r="B4" s="61" t="s">
        <v>58</v>
      </c>
      <c r="C4" s="61" t="s">
        <v>55</v>
      </c>
      <c r="D4" s="27" t="s">
        <v>57</v>
      </c>
      <c r="E4" s="27" t="s">
        <v>56</v>
      </c>
      <c r="F4" s="27" t="s">
        <v>55</v>
      </c>
      <c r="G4" s="26" t="s">
        <v>55</v>
      </c>
      <c r="H4" s="133"/>
    </row>
    <row r="5" spans="1:8" x14ac:dyDescent="0.25">
      <c r="A5" s="15" t="s">
        <v>54</v>
      </c>
      <c r="D5" s="4"/>
      <c r="E5" s="4"/>
      <c r="F5" s="13"/>
      <c r="G5" s="60"/>
      <c r="H5" s="133"/>
    </row>
    <row r="6" spans="1:8" x14ac:dyDescent="0.25">
      <c r="A6" s="18" t="s">
        <v>53</v>
      </c>
      <c r="B6" s="59">
        <v>5082</v>
      </c>
      <c r="C6" s="59">
        <v>263</v>
      </c>
      <c r="D6" s="2">
        <v>104</v>
      </c>
      <c r="E6" s="58">
        <f>D6/B6</f>
        <v>2.0464384100747739E-2</v>
      </c>
      <c r="F6" s="2">
        <v>354</v>
      </c>
      <c r="G6" s="65">
        <v>354</v>
      </c>
      <c r="H6" s="133"/>
    </row>
    <row r="7" spans="1:8" x14ac:dyDescent="0.25">
      <c r="A7" s="18" t="s">
        <v>52</v>
      </c>
      <c r="B7" s="59">
        <v>12797</v>
      </c>
      <c r="C7" s="59">
        <v>126</v>
      </c>
      <c r="D7" s="2">
        <v>241</v>
      </c>
      <c r="E7" s="58">
        <f>D7/B7</f>
        <v>1.8832538876299133E-2</v>
      </c>
      <c r="F7" s="2">
        <v>126</v>
      </c>
      <c r="G7" s="65">
        <v>126</v>
      </c>
      <c r="H7" s="133"/>
    </row>
    <row r="8" spans="1:8" x14ac:dyDescent="0.25">
      <c r="A8" s="18" t="s">
        <v>51</v>
      </c>
      <c r="B8" s="59">
        <v>3155</v>
      </c>
      <c r="C8" s="59">
        <v>451</v>
      </c>
      <c r="D8" s="2">
        <v>9</v>
      </c>
      <c r="E8" s="58">
        <f>D8/B8</f>
        <v>2.8526148969889066E-3</v>
      </c>
      <c r="F8" s="2">
        <v>550</v>
      </c>
      <c r="G8" s="65">
        <v>550</v>
      </c>
      <c r="H8" s="133"/>
    </row>
    <row r="9" spans="1:8" x14ac:dyDescent="0.25">
      <c r="A9" s="18" t="s">
        <v>50</v>
      </c>
      <c r="B9" s="59">
        <v>1369</v>
      </c>
      <c r="C9" s="59">
        <v>474</v>
      </c>
      <c r="D9" s="2">
        <v>45</v>
      </c>
      <c r="E9" s="58">
        <f>D9/B9</f>
        <v>3.2870708546384221E-2</v>
      </c>
      <c r="F9" s="2">
        <v>547</v>
      </c>
      <c r="G9" s="65">
        <v>547</v>
      </c>
      <c r="H9" s="133"/>
    </row>
    <row r="10" spans="1:8" x14ac:dyDescent="0.25">
      <c r="A10" s="18" t="s">
        <v>49</v>
      </c>
      <c r="B10" s="59">
        <v>309</v>
      </c>
      <c r="C10" s="59">
        <v>626</v>
      </c>
      <c r="D10" s="2">
        <v>3</v>
      </c>
      <c r="E10" s="58">
        <f>D10/B10</f>
        <v>9.7087378640776691E-3</v>
      </c>
      <c r="F10" s="2">
        <v>731</v>
      </c>
      <c r="G10" s="65">
        <v>731</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84+42</f>
        <v>126</v>
      </c>
      <c r="E12" s="62">
        <f>D12/D12</f>
        <v>1</v>
      </c>
      <c r="F12" s="47"/>
      <c r="G12" s="46"/>
      <c r="H12" s="133"/>
    </row>
    <row r="13" spans="1:8" ht="18.75" customHeight="1" thickBot="1" x14ac:dyDescent="0.3">
      <c r="A13" s="45" t="s">
        <v>46</v>
      </c>
      <c r="B13" s="44"/>
      <c r="C13" s="44"/>
      <c r="D13" s="51">
        <v>84</v>
      </c>
      <c r="E13" s="42">
        <f>D13/D12</f>
        <v>0.66666666666666663</v>
      </c>
      <c r="F13" s="41"/>
      <c r="G13" s="40"/>
      <c r="H13" s="133"/>
    </row>
    <row r="14" spans="1:8" ht="18.75" customHeight="1" x14ac:dyDescent="0.25">
      <c r="A14" s="50" t="s">
        <v>45</v>
      </c>
      <c r="B14" s="49"/>
      <c r="C14" s="49"/>
      <c r="D14" s="48">
        <f>15+21</f>
        <v>36</v>
      </c>
      <c r="E14" s="62">
        <f>D14/D14</f>
        <v>1</v>
      </c>
      <c r="F14" s="47"/>
      <c r="G14" s="46"/>
      <c r="H14" s="133"/>
    </row>
    <row r="15" spans="1:8" ht="18.75" customHeight="1" thickBot="1" x14ac:dyDescent="0.3">
      <c r="A15" s="45" t="s">
        <v>44</v>
      </c>
      <c r="B15" s="44"/>
      <c r="C15" s="44"/>
      <c r="D15" s="51">
        <v>15</v>
      </c>
      <c r="E15" s="42">
        <f>D15/D14</f>
        <v>0.41666666666666669</v>
      </c>
      <c r="F15" s="41"/>
      <c r="G15" s="40"/>
      <c r="H15" s="133"/>
    </row>
    <row r="16" spans="1:8" ht="18.75" customHeight="1" x14ac:dyDescent="0.25">
      <c r="A16" s="50" t="s">
        <v>43</v>
      </c>
      <c r="B16" s="49"/>
      <c r="C16" s="49"/>
      <c r="D16" s="48">
        <f>114+13</f>
        <v>127</v>
      </c>
      <c r="E16" s="63">
        <f>D16/D16</f>
        <v>1</v>
      </c>
      <c r="F16" s="47"/>
      <c r="G16" s="46"/>
      <c r="H16" s="133"/>
    </row>
    <row r="17" spans="1:8" ht="16.5" thickBot="1" x14ac:dyDescent="0.3">
      <c r="A17" s="45" t="s">
        <v>42</v>
      </c>
      <c r="B17" s="44"/>
      <c r="C17" s="44"/>
      <c r="D17" s="43">
        <v>114</v>
      </c>
      <c r="E17" s="42">
        <f>D17/D16</f>
        <v>0.89763779527559051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27" t="s">
        <v>39</v>
      </c>
      <c r="E20" s="137" t="s">
        <v>81</v>
      </c>
      <c r="F20" s="137"/>
      <c r="G20" s="26" t="s">
        <v>37</v>
      </c>
      <c r="H20" s="133"/>
    </row>
    <row r="21" spans="1:8" x14ac:dyDescent="0.25">
      <c r="A21" s="18" t="s">
        <v>36</v>
      </c>
      <c r="B21" s="141">
        <v>0.40500000000000003</v>
      </c>
      <c r="C21" s="141"/>
      <c r="D21" s="33">
        <v>0.316</v>
      </c>
      <c r="E21" s="142">
        <v>7.2099999999999997E-2</v>
      </c>
      <c r="F21" s="142"/>
      <c r="G21" s="32">
        <v>7.1999999999999995E-2</v>
      </c>
      <c r="H21" s="133"/>
    </row>
    <row r="22" spans="1:8" x14ac:dyDescent="0.25">
      <c r="A22" s="18" t="s">
        <v>35</v>
      </c>
      <c r="B22" s="141">
        <v>0.436</v>
      </c>
      <c r="C22" s="141"/>
      <c r="D22" s="33">
        <v>0.44700000000000001</v>
      </c>
      <c r="E22" s="142">
        <v>0.26800000000000002</v>
      </c>
      <c r="F22" s="142"/>
      <c r="G22" s="32">
        <v>0.26800000000000002</v>
      </c>
      <c r="H22" s="133"/>
    </row>
    <row r="23" spans="1:8" x14ac:dyDescent="0.25">
      <c r="A23" s="18" t="s">
        <v>34</v>
      </c>
      <c r="B23" s="141">
        <v>0.30299999999999999</v>
      </c>
      <c r="C23" s="141"/>
      <c r="D23" s="33">
        <v>0.376</v>
      </c>
      <c r="E23" s="142">
        <v>0.51600000000000001</v>
      </c>
      <c r="F23" s="142"/>
      <c r="G23" s="32">
        <v>0.51600000000000001</v>
      </c>
      <c r="H23" s="133"/>
    </row>
    <row r="24" spans="1:8" s="29" customFormat="1" ht="31.5" x14ac:dyDescent="0.25">
      <c r="A24" s="31" t="s">
        <v>33</v>
      </c>
      <c r="B24" s="143">
        <v>8.3000000000000004E-2</v>
      </c>
      <c r="C24" s="143"/>
      <c r="D24" s="11">
        <v>1.7500000000000002E-2</v>
      </c>
      <c r="E24" s="144">
        <v>0</v>
      </c>
      <c r="F24" s="144"/>
      <c r="G24" s="30">
        <v>0</v>
      </c>
      <c r="H24" s="133"/>
    </row>
    <row r="25" spans="1:8" ht="32.25" thickBot="1" x14ac:dyDescent="0.3">
      <c r="A25" s="45" t="s">
        <v>32</v>
      </c>
      <c r="B25" s="120">
        <v>4.0999999999999996</v>
      </c>
      <c r="C25" s="120"/>
      <c r="D25" s="9">
        <v>4.8</v>
      </c>
      <c r="E25" s="145">
        <v>5.5</v>
      </c>
      <c r="F25" s="145"/>
      <c r="G25" s="70">
        <v>5.5</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27" t="s">
        <v>28</v>
      </c>
      <c r="E27" s="27" t="s">
        <v>27</v>
      </c>
      <c r="F27" s="27"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7">
        <f>0/3</f>
        <v>0</v>
      </c>
      <c r="G29" s="80">
        <v>0</v>
      </c>
      <c r="H29" s="126"/>
    </row>
    <row r="30" spans="1:8" s="22" customFormat="1" ht="31.5" x14ac:dyDescent="0.25">
      <c r="A30" s="24" t="s">
        <v>22</v>
      </c>
      <c r="B30" s="117"/>
      <c r="C30" s="117"/>
      <c r="D30" s="114"/>
      <c r="E30" s="13"/>
      <c r="F30" s="98"/>
      <c r="G30" s="79"/>
      <c r="H30" s="126"/>
    </row>
    <row r="31" spans="1:8" s="19" customFormat="1" x14ac:dyDescent="0.25">
      <c r="A31" s="21" t="s">
        <v>21</v>
      </c>
      <c r="B31" s="118">
        <v>0.70536145587307986</v>
      </c>
      <c r="C31" s="118"/>
      <c r="D31" s="113">
        <v>0.62</v>
      </c>
      <c r="E31" s="93">
        <v>60</v>
      </c>
      <c r="F31" s="97">
        <v>1</v>
      </c>
      <c r="G31" s="80">
        <v>1</v>
      </c>
      <c r="H31" s="126"/>
    </row>
    <row r="32" spans="1:8" s="19" customFormat="1" x14ac:dyDescent="0.25">
      <c r="A32" s="21" t="s">
        <v>20</v>
      </c>
      <c r="B32" s="118">
        <v>0.63615495384562903</v>
      </c>
      <c r="C32" s="118"/>
      <c r="D32" s="113">
        <v>0.59</v>
      </c>
      <c r="E32" s="93">
        <v>109</v>
      </c>
      <c r="F32" s="97">
        <f>2/3</f>
        <v>0.66666666666666663</v>
      </c>
      <c r="G32" s="80">
        <v>3</v>
      </c>
      <c r="H32" s="126"/>
    </row>
    <row r="33" spans="1:8" ht="31.5" x14ac:dyDescent="0.25">
      <c r="A33" s="15" t="s">
        <v>19</v>
      </c>
      <c r="B33" s="117"/>
      <c r="C33" s="117"/>
      <c r="D33" s="114"/>
      <c r="E33" s="112"/>
      <c r="F33" s="98"/>
      <c r="G33" s="79"/>
      <c r="H33" s="126"/>
    </row>
    <row r="34" spans="1:8" x14ac:dyDescent="0.25">
      <c r="A34" s="18" t="s">
        <v>18</v>
      </c>
      <c r="B34" s="118">
        <v>0.69563916003960302</v>
      </c>
      <c r="C34" s="118"/>
      <c r="D34" s="113">
        <v>0.66</v>
      </c>
      <c r="E34" s="93">
        <v>62</v>
      </c>
      <c r="F34" s="97">
        <f>1/2</f>
        <v>0.5</v>
      </c>
      <c r="G34" s="80">
        <v>2</v>
      </c>
      <c r="H34" s="126"/>
    </row>
    <row r="35" spans="1:8" x14ac:dyDescent="0.25">
      <c r="A35" s="18" t="s">
        <v>17</v>
      </c>
      <c r="B35" s="118">
        <v>0.57079171723940547</v>
      </c>
      <c r="C35" s="118"/>
      <c r="D35" s="113">
        <v>0.5</v>
      </c>
      <c r="E35" s="93">
        <v>62</v>
      </c>
      <c r="F35" s="97">
        <f t="shared" ref="F35:F36" si="0">1/2</f>
        <v>0.5</v>
      </c>
      <c r="G35" s="80">
        <v>2</v>
      </c>
      <c r="H35" s="126"/>
    </row>
    <row r="36" spans="1:8" ht="31.5" customHeight="1" x14ac:dyDescent="0.25">
      <c r="A36" s="18" t="s">
        <v>16</v>
      </c>
      <c r="B36" s="118">
        <v>0.47512455188664032</v>
      </c>
      <c r="C36" s="118"/>
      <c r="D36" s="113">
        <v>0.44</v>
      </c>
      <c r="E36" s="93">
        <v>62</v>
      </c>
      <c r="F36" s="97">
        <f t="shared" si="0"/>
        <v>0.5</v>
      </c>
      <c r="G36" s="80">
        <v>2</v>
      </c>
      <c r="H36" s="126"/>
    </row>
    <row r="37" spans="1:8" ht="31.5" x14ac:dyDescent="0.25">
      <c r="A37" s="15" t="s">
        <v>15</v>
      </c>
      <c r="B37" s="117"/>
      <c r="C37" s="117"/>
      <c r="D37" s="114"/>
      <c r="E37" s="112"/>
      <c r="F37" s="98"/>
      <c r="G37" s="79"/>
      <c r="H37" s="126"/>
    </row>
    <row r="38" spans="1:8" x14ac:dyDescent="0.25">
      <c r="A38" s="17" t="s">
        <v>14</v>
      </c>
      <c r="B38" s="118" t="s">
        <v>125</v>
      </c>
      <c r="C38" s="118"/>
      <c r="D38" s="113">
        <v>0.85</v>
      </c>
      <c r="E38" s="93">
        <v>40</v>
      </c>
      <c r="F38" s="97">
        <v>1</v>
      </c>
      <c r="G38" s="80">
        <v>1</v>
      </c>
      <c r="H38" s="126"/>
    </row>
    <row r="39" spans="1:8" x14ac:dyDescent="0.25">
      <c r="A39" s="17" t="s">
        <v>13</v>
      </c>
      <c r="B39" s="118" t="s">
        <v>125</v>
      </c>
      <c r="C39" s="118"/>
      <c r="D39" s="113">
        <v>0.47</v>
      </c>
      <c r="E39" s="93">
        <v>45</v>
      </c>
      <c r="F39" s="97">
        <f>0/2</f>
        <v>0</v>
      </c>
      <c r="G39" s="80">
        <v>1</v>
      </c>
      <c r="H39" s="126"/>
    </row>
    <row r="40" spans="1:8" x14ac:dyDescent="0.25">
      <c r="A40" s="17" t="s">
        <v>12</v>
      </c>
      <c r="B40" s="118" t="s">
        <v>125</v>
      </c>
      <c r="C40" s="118"/>
      <c r="D40" s="113">
        <v>0.71</v>
      </c>
      <c r="E40" s="93">
        <v>62</v>
      </c>
      <c r="F40" s="97">
        <f>1/2</f>
        <v>0.5</v>
      </c>
      <c r="G40" s="80">
        <v>2</v>
      </c>
      <c r="H40" s="126"/>
    </row>
    <row r="41" spans="1:8" x14ac:dyDescent="0.25">
      <c r="A41" s="17" t="s">
        <v>11</v>
      </c>
      <c r="B41" s="118" t="s">
        <v>125</v>
      </c>
      <c r="C41" s="118"/>
      <c r="D41" s="113">
        <v>0.7</v>
      </c>
      <c r="E41" s="93">
        <v>60</v>
      </c>
      <c r="F41" s="97">
        <f>1/2</f>
        <v>0.5</v>
      </c>
      <c r="G41" s="80">
        <v>2</v>
      </c>
      <c r="H41" s="126"/>
    </row>
    <row r="42" spans="1:8" x14ac:dyDescent="0.25">
      <c r="A42" s="17" t="s">
        <v>10</v>
      </c>
      <c r="B42" s="118" t="s">
        <v>125</v>
      </c>
      <c r="C42" s="118"/>
      <c r="D42" s="113">
        <v>0.53</v>
      </c>
      <c r="E42" s="93">
        <v>43</v>
      </c>
      <c r="F42" s="97">
        <f>0/2</f>
        <v>0</v>
      </c>
      <c r="G42" s="80">
        <v>1</v>
      </c>
      <c r="H42" s="126"/>
    </row>
    <row r="43" spans="1:8" ht="31.5" x14ac:dyDescent="0.25">
      <c r="A43" s="15" t="s">
        <v>9</v>
      </c>
      <c r="B43" s="117"/>
      <c r="C43" s="117"/>
      <c r="D43" s="114"/>
      <c r="E43" s="16"/>
      <c r="F43" s="98"/>
      <c r="G43" s="79"/>
      <c r="H43" s="126"/>
    </row>
    <row r="44" spans="1:8" ht="31.5" x14ac:dyDescent="0.25">
      <c r="A44" s="12" t="s">
        <v>8</v>
      </c>
      <c r="B44" s="118">
        <v>0.50407932407965783</v>
      </c>
      <c r="C44" s="118"/>
      <c r="D44" s="113">
        <v>0.45</v>
      </c>
      <c r="E44" s="93">
        <v>109</v>
      </c>
      <c r="F44" s="97">
        <f>1/3</f>
        <v>0.33333333333333331</v>
      </c>
      <c r="G44" s="80">
        <v>3</v>
      </c>
      <c r="H44" s="126"/>
    </row>
    <row r="45" spans="1:8" x14ac:dyDescent="0.25">
      <c r="A45" s="12" t="s">
        <v>7</v>
      </c>
      <c r="B45" s="118">
        <v>0.53092926905840643</v>
      </c>
      <c r="C45" s="118"/>
      <c r="D45" s="113">
        <v>0.49</v>
      </c>
      <c r="E45" s="93">
        <v>107</v>
      </c>
      <c r="F45" s="97">
        <f>2/3</f>
        <v>0.66666666666666663</v>
      </c>
      <c r="G45" s="80">
        <v>3</v>
      </c>
      <c r="H45" s="126"/>
    </row>
    <row r="46" spans="1:8" x14ac:dyDescent="0.25">
      <c r="A46" s="12" t="s">
        <v>6</v>
      </c>
      <c r="B46" s="118">
        <v>0.66226255679497203</v>
      </c>
      <c r="C46" s="118"/>
      <c r="D46" s="113">
        <v>0.62</v>
      </c>
      <c r="E46" s="93">
        <v>109</v>
      </c>
      <c r="F46" s="97">
        <f t="shared" ref="F46:F47" si="1">2/3</f>
        <v>0.66666666666666663</v>
      </c>
      <c r="G46" s="80">
        <v>3</v>
      </c>
      <c r="H46" s="126"/>
    </row>
    <row r="47" spans="1:8" ht="31.5" x14ac:dyDescent="0.25">
      <c r="A47" s="12" t="s">
        <v>5</v>
      </c>
      <c r="B47" s="118">
        <v>0.46463132283417963</v>
      </c>
      <c r="C47" s="118"/>
      <c r="D47" s="113">
        <v>0.43</v>
      </c>
      <c r="E47" s="93">
        <v>100</v>
      </c>
      <c r="F47" s="97">
        <f t="shared" si="1"/>
        <v>0.66666666666666663</v>
      </c>
      <c r="G47" s="80">
        <v>3</v>
      </c>
      <c r="H47" s="126"/>
    </row>
    <row r="48" spans="1:8" ht="31.5" x14ac:dyDescent="0.25">
      <c r="A48" s="15" t="s">
        <v>4</v>
      </c>
      <c r="B48" s="117"/>
      <c r="C48" s="117"/>
      <c r="D48" s="114"/>
      <c r="E48" s="13"/>
      <c r="F48" s="98"/>
      <c r="G48" s="79"/>
      <c r="H48" s="126"/>
    </row>
    <row r="49" spans="1:8" x14ac:dyDescent="0.25">
      <c r="A49" s="12" t="s">
        <v>3</v>
      </c>
      <c r="B49" s="118" t="s">
        <v>125</v>
      </c>
      <c r="C49" s="118"/>
      <c r="D49" s="113">
        <v>0.9</v>
      </c>
      <c r="E49" s="93">
        <v>70</v>
      </c>
      <c r="F49" s="97">
        <v>1</v>
      </c>
      <c r="G49" s="80">
        <v>2</v>
      </c>
      <c r="H49" s="126"/>
    </row>
    <row r="50" spans="1:8" ht="31.5" x14ac:dyDescent="0.25">
      <c r="A50" s="15" t="s">
        <v>2</v>
      </c>
      <c r="B50" s="117"/>
      <c r="C50" s="117"/>
      <c r="D50" s="114"/>
      <c r="E50" s="13"/>
      <c r="F50" s="98"/>
      <c r="G50" s="79"/>
      <c r="H50" s="126"/>
    </row>
    <row r="51" spans="1:8" x14ac:dyDescent="0.25">
      <c r="A51" s="12" t="s">
        <v>1</v>
      </c>
      <c r="B51" s="118" t="s">
        <v>125</v>
      </c>
      <c r="C51" s="118"/>
      <c r="D51" s="113">
        <v>0.78</v>
      </c>
      <c r="E51" s="93">
        <v>85</v>
      </c>
      <c r="F51" s="97">
        <v>1</v>
      </c>
      <c r="G51" s="80">
        <v>2</v>
      </c>
      <c r="H51" s="126"/>
    </row>
    <row r="52" spans="1:8" ht="16.5" thickBot="1" x14ac:dyDescent="0.3">
      <c r="A52" s="10" t="s">
        <v>0</v>
      </c>
      <c r="B52" s="119" t="s">
        <v>125</v>
      </c>
      <c r="C52" s="119"/>
      <c r="D52" s="115">
        <v>0.76</v>
      </c>
      <c r="E52" s="95">
        <v>72</v>
      </c>
      <c r="F52" s="99">
        <v>1</v>
      </c>
      <c r="G52" s="81">
        <v>1</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53"/>
  <sheetViews>
    <sheetView zoomScaleNormal="100" workbookViewId="0">
      <selection activeCell="E37" sqref="E37"/>
    </sheetView>
  </sheetViews>
  <sheetFormatPr defaultRowHeight="15.75" x14ac:dyDescent="0.25"/>
  <cols>
    <col min="1" max="1" width="78.85546875" style="3" customWidth="1"/>
    <col min="2" max="2" width="12.85546875" style="4" customWidth="1"/>
    <col min="3" max="3" width="10.140625" style="4" customWidth="1"/>
    <col min="4" max="5" width="14.28515625" style="3" customWidth="1"/>
    <col min="6" max="6" width="14.28515625" style="65" customWidth="1"/>
    <col min="7" max="7" width="11.85546875" style="65" customWidth="1"/>
    <col min="8" max="16384" width="9.140625" style="1"/>
  </cols>
  <sheetData>
    <row r="1" spans="1:8" ht="46.5" customHeight="1" x14ac:dyDescent="0.25">
      <c r="A1" s="129" t="s">
        <v>64</v>
      </c>
      <c r="B1" s="130"/>
      <c r="C1" s="130"/>
      <c r="D1" s="130"/>
      <c r="E1" s="130"/>
      <c r="F1" s="130"/>
      <c r="G1" s="131"/>
      <c r="H1" s="132" t="s">
        <v>63</v>
      </c>
    </row>
    <row r="2" spans="1:8" ht="46.5" customHeight="1" x14ac:dyDescent="0.25">
      <c r="A2" s="134" t="s">
        <v>62</v>
      </c>
      <c r="B2" s="135"/>
      <c r="C2" s="135"/>
      <c r="D2" s="135"/>
      <c r="E2" s="135"/>
      <c r="F2" s="135"/>
      <c r="G2" s="136"/>
      <c r="H2" s="133"/>
    </row>
    <row r="3" spans="1:8" ht="36.75" customHeight="1" x14ac:dyDescent="0.25">
      <c r="A3" s="28" t="s">
        <v>61</v>
      </c>
      <c r="B3" s="128" t="s">
        <v>39</v>
      </c>
      <c r="C3" s="128"/>
      <c r="D3" s="137" t="s">
        <v>84</v>
      </c>
      <c r="E3" s="137"/>
      <c r="F3" s="137"/>
      <c r="G3" s="26" t="s">
        <v>59</v>
      </c>
      <c r="H3" s="133"/>
    </row>
    <row r="4" spans="1:8" ht="36.75" customHeight="1" x14ac:dyDescent="0.25">
      <c r="A4" s="28"/>
      <c r="B4" s="87" t="s">
        <v>58</v>
      </c>
      <c r="C4" s="87" t="s">
        <v>55</v>
      </c>
      <c r="D4" s="88" t="s">
        <v>57</v>
      </c>
      <c r="E4" s="88" t="s">
        <v>56</v>
      </c>
      <c r="F4" s="88" t="s">
        <v>55</v>
      </c>
      <c r="G4" s="26" t="s">
        <v>55</v>
      </c>
      <c r="H4" s="133"/>
    </row>
    <row r="5" spans="1:8" x14ac:dyDescent="0.25">
      <c r="A5" s="15" t="s">
        <v>54</v>
      </c>
      <c r="D5" s="4"/>
      <c r="E5" s="4"/>
      <c r="F5" s="13"/>
      <c r="G5" s="60"/>
      <c r="H5" s="133"/>
    </row>
    <row r="6" spans="1:8" x14ac:dyDescent="0.25">
      <c r="A6" s="18" t="s">
        <v>53</v>
      </c>
      <c r="B6" s="59">
        <v>5082</v>
      </c>
      <c r="C6" s="59">
        <v>263</v>
      </c>
      <c r="D6" s="65">
        <v>18</v>
      </c>
      <c r="E6" s="58">
        <f>D6/B6</f>
        <v>3.5419126328217238E-3</v>
      </c>
      <c r="F6" s="65">
        <v>209</v>
      </c>
      <c r="G6" s="66" t="s">
        <v>115</v>
      </c>
      <c r="H6" s="133"/>
    </row>
    <row r="7" spans="1:8" x14ac:dyDescent="0.25">
      <c r="A7" s="18" t="s">
        <v>52</v>
      </c>
      <c r="B7" s="59">
        <v>12797</v>
      </c>
      <c r="C7" s="59">
        <v>126</v>
      </c>
      <c r="D7" s="65">
        <v>58</v>
      </c>
      <c r="E7" s="58">
        <f>D7/B7</f>
        <v>4.5323122606860987E-3</v>
      </c>
      <c r="F7" s="65">
        <v>133</v>
      </c>
      <c r="G7" s="66" t="s">
        <v>116</v>
      </c>
      <c r="H7" s="133"/>
    </row>
    <row r="8" spans="1:8" x14ac:dyDescent="0.25">
      <c r="A8" s="18" t="s">
        <v>51</v>
      </c>
      <c r="B8" s="59">
        <v>3155</v>
      </c>
      <c r="C8" s="59">
        <v>451</v>
      </c>
      <c r="D8" s="65">
        <v>16</v>
      </c>
      <c r="E8" s="58">
        <f>D8/B8</f>
        <v>5.0713153724247229E-3</v>
      </c>
      <c r="F8" s="65">
        <v>313</v>
      </c>
      <c r="G8" s="66" t="s">
        <v>117</v>
      </c>
      <c r="H8" s="133"/>
    </row>
    <row r="9" spans="1:8" x14ac:dyDescent="0.25">
      <c r="A9" s="18" t="s">
        <v>50</v>
      </c>
      <c r="B9" s="59">
        <v>1369</v>
      </c>
      <c r="C9" s="59">
        <v>474</v>
      </c>
      <c r="D9" s="65">
        <v>5</v>
      </c>
      <c r="E9" s="58">
        <f>D9/B9</f>
        <v>3.6523009495982471E-3</v>
      </c>
      <c r="F9" s="65">
        <v>807</v>
      </c>
      <c r="G9" s="66" t="s">
        <v>118</v>
      </c>
      <c r="H9" s="133"/>
    </row>
    <row r="10" spans="1:8" x14ac:dyDescent="0.25">
      <c r="A10" s="18" t="s">
        <v>49</v>
      </c>
      <c r="B10" s="59">
        <v>309</v>
      </c>
      <c r="C10" s="59">
        <v>626</v>
      </c>
      <c r="D10" s="65">
        <v>1</v>
      </c>
      <c r="E10" s="58">
        <f>D10/B10</f>
        <v>3.2362459546925568E-3</v>
      </c>
      <c r="F10" s="65">
        <v>1023</v>
      </c>
      <c r="G10" s="66">
        <v>1023</v>
      </c>
      <c r="H10" s="133"/>
    </row>
    <row r="11" spans="1:8" ht="16.5" thickBot="1" x14ac:dyDescent="0.3">
      <c r="A11" s="57" t="s">
        <v>48</v>
      </c>
      <c r="B11" s="56"/>
      <c r="C11" s="56"/>
      <c r="D11" s="55"/>
      <c r="E11" s="55"/>
      <c r="F11" s="54"/>
      <c r="G11" s="53"/>
      <c r="H11" s="133"/>
    </row>
    <row r="12" spans="1:8" ht="18.75" customHeight="1" x14ac:dyDescent="0.25">
      <c r="A12" s="52" t="s">
        <v>47</v>
      </c>
      <c r="B12" s="49"/>
      <c r="C12" s="49"/>
      <c r="D12" s="48">
        <f>12+13</f>
        <v>25</v>
      </c>
      <c r="E12" s="62">
        <f>D12/D12</f>
        <v>1</v>
      </c>
      <c r="F12" s="47"/>
      <c r="G12" s="46"/>
      <c r="H12" s="133"/>
    </row>
    <row r="13" spans="1:8" ht="18.75" customHeight="1" thickBot="1" x14ac:dyDescent="0.3">
      <c r="A13" s="45" t="s">
        <v>46</v>
      </c>
      <c r="B13" s="44"/>
      <c r="C13" s="44"/>
      <c r="D13" s="51">
        <v>12</v>
      </c>
      <c r="E13" s="42">
        <f>D13/D12</f>
        <v>0.48</v>
      </c>
      <c r="F13" s="41"/>
      <c r="G13" s="40"/>
      <c r="H13" s="133"/>
    </row>
    <row r="14" spans="1:8" ht="18.75" customHeight="1" x14ac:dyDescent="0.25">
      <c r="A14" s="50" t="s">
        <v>45</v>
      </c>
      <c r="B14" s="49"/>
      <c r="C14" s="49"/>
      <c r="D14" s="48">
        <f>11+29</f>
        <v>40</v>
      </c>
      <c r="E14" s="62">
        <f>D14/D14</f>
        <v>1</v>
      </c>
      <c r="F14" s="47"/>
      <c r="G14" s="46"/>
      <c r="H14" s="133"/>
    </row>
    <row r="15" spans="1:8" ht="18.75" customHeight="1" thickBot="1" x14ac:dyDescent="0.3">
      <c r="A15" s="45" t="s">
        <v>44</v>
      </c>
      <c r="B15" s="44"/>
      <c r="C15" s="44"/>
      <c r="D15" s="51">
        <v>11</v>
      </c>
      <c r="E15" s="42">
        <f>D15/D14</f>
        <v>0.27500000000000002</v>
      </c>
      <c r="F15" s="41"/>
      <c r="G15" s="40"/>
      <c r="H15" s="133"/>
    </row>
    <row r="16" spans="1:8" ht="18.75" customHeight="1" x14ac:dyDescent="0.25">
      <c r="A16" s="50" t="s">
        <v>43</v>
      </c>
      <c r="B16" s="49"/>
      <c r="C16" s="49"/>
      <c r="D16" s="48">
        <f>18+3</f>
        <v>21</v>
      </c>
      <c r="E16" s="63">
        <f>D16/D16</f>
        <v>1</v>
      </c>
      <c r="F16" s="47"/>
      <c r="G16" s="46"/>
      <c r="H16" s="133"/>
    </row>
    <row r="17" spans="1:8" ht="16.5" thickBot="1" x14ac:dyDescent="0.3">
      <c r="A17" s="45" t="s">
        <v>42</v>
      </c>
      <c r="B17" s="44"/>
      <c r="C17" s="44"/>
      <c r="D17" s="43">
        <v>18</v>
      </c>
      <c r="E17" s="42">
        <f>D17/D16</f>
        <v>0.8571428571428571</v>
      </c>
      <c r="F17" s="41"/>
      <c r="G17" s="40"/>
      <c r="H17" s="133"/>
    </row>
    <row r="18" spans="1:8" ht="32.25" thickBot="1" x14ac:dyDescent="0.3">
      <c r="A18" s="71" t="s">
        <v>41</v>
      </c>
      <c r="B18" s="72"/>
      <c r="C18" s="72"/>
      <c r="D18" s="73"/>
      <c r="E18" s="74"/>
      <c r="F18" s="75"/>
      <c r="G18" s="76"/>
      <c r="H18" s="133"/>
    </row>
    <row r="19" spans="1:8" ht="46.5" customHeight="1" x14ac:dyDescent="0.25">
      <c r="A19" s="138" t="s">
        <v>40</v>
      </c>
      <c r="B19" s="139"/>
      <c r="C19" s="139"/>
      <c r="D19" s="139"/>
      <c r="E19" s="139"/>
      <c r="F19" s="139"/>
      <c r="G19" s="140"/>
      <c r="H19" s="133"/>
    </row>
    <row r="20" spans="1:8" ht="36.75" customHeight="1" x14ac:dyDescent="0.25">
      <c r="A20" s="28" t="s">
        <v>30</v>
      </c>
      <c r="B20" s="128" t="s">
        <v>29</v>
      </c>
      <c r="C20" s="128"/>
      <c r="D20" s="88" t="s">
        <v>39</v>
      </c>
      <c r="E20" s="137" t="s">
        <v>83</v>
      </c>
      <c r="F20" s="137"/>
      <c r="G20" s="26" t="s">
        <v>37</v>
      </c>
      <c r="H20" s="133"/>
    </row>
    <row r="21" spans="1:8" x14ac:dyDescent="0.25">
      <c r="A21" s="18" t="s">
        <v>36</v>
      </c>
      <c r="B21" s="141">
        <v>0.40500000000000003</v>
      </c>
      <c r="C21" s="141"/>
      <c r="D21" s="89">
        <v>0.316</v>
      </c>
      <c r="E21" s="142">
        <v>0.45500000000000002</v>
      </c>
      <c r="F21" s="142"/>
      <c r="G21" s="32">
        <v>0.51100000000000001</v>
      </c>
      <c r="H21" s="133"/>
    </row>
    <row r="22" spans="1:8" x14ac:dyDescent="0.25">
      <c r="A22" s="18" t="s">
        <v>35</v>
      </c>
      <c r="B22" s="141">
        <v>0.436</v>
      </c>
      <c r="C22" s="141"/>
      <c r="D22" s="89">
        <v>0.44700000000000001</v>
      </c>
      <c r="E22" s="142">
        <v>0.438</v>
      </c>
      <c r="F22" s="142"/>
      <c r="G22" s="32">
        <v>0.46200000000000002</v>
      </c>
      <c r="H22" s="133"/>
    </row>
    <row r="23" spans="1:8" x14ac:dyDescent="0.25">
      <c r="A23" s="18" t="s">
        <v>34</v>
      </c>
      <c r="B23" s="141">
        <v>0.30299999999999999</v>
      </c>
      <c r="C23" s="141"/>
      <c r="D23" s="89">
        <v>0.376</v>
      </c>
      <c r="E23" s="142">
        <v>0.188</v>
      </c>
      <c r="F23" s="142"/>
      <c r="G23" s="32">
        <v>0.19400000000000001</v>
      </c>
      <c r="H23" s="133"/>
    </row>
    <row r="24" spans="1:8" s="29" customFormat="1" ht="31.5" x14ac:dyDescent="0.25">
      <c r="A24" s="31" t="s">
        <v>33</v>
      </c>
      <c r="B24" s="143">
        <v>8.3000000000000004E-2</v>
      </c>
      <c r="C24" s="143"/>
      <c r="D24" s="90">
        <v>1.7500000000000002E-2</v>
      </c>
      <c r="E24" s="144">
        <v>0</v>
      </c>
      <c r="F24" s="144"/>
      <c r="G24" s="30">
        <v>0</v>
      </c>
      <c r="H24" s="133"/>
    </row>
    <row r="25" spans="1:8" ht="32.25" thickBot="1" x14ac:dyDescent="0.3">
      <c r="A25" s="45" t="s">
        <v>32</v>
      </c>
      <c r="B25" s="120">
        <v>4.0999999999999996</v>
      </c>
      <c r="C25" s="120"/>
      <c r="D25" s="86">
        <v>4.8</v>
      </c>
      <c r="E25" s="145">
        <v>1.5</v>
      </c>
      <c r="F25" s="145"/>
      <c r="G25" s="70">
        <v>3.4</v>
      </c>
      <c r="H25" s="133"/>
    </row>
    <row r="26" spans="1:8" ht="46.5" customHeight="1" x14ac:dyDescent="0.25">
      <c r="A26" s="122" t="s">
        <v>100</v>
      </c>
      <c r="B26" s="123"/>
      <c r="C26" s="123"/>
      <c r="D26" s="123"/>
      <c r="E26" s="123"/>
      <c r="F26" s="123"/>
      <c r="G26" s="124"/>
      <c r="H26" s="125" t="s">
        <v>31</v>
      </c>
    </row>
    <row r="27" spans="1:8" s="19" customFormat="1" ht="44.25" customHeight="1" x14ac:dyDescent="0.25">
      <c r="A27" s="28" t="s">
        <v>30</v>
      </c>
      <c r="B27" s="128" t="s">
        <v>99</v>
      </c>
      <c r="C27" s="128"/>
      <c r="D27" s="88" t="s">
        <v>28</v>
      </c>
      <c r="E27" s="88" t="s">
        <v>27</v>
      </c>
      <c r="F27" s="88" t="s">
        <v>26</v>
      </c>
      <c r="G27" s="78" t="s">
        <v>25</v>
      </c>
      <c r="H27" s="126"/>
    </row>
    <row r="28" spans="1:8" s="22" customFormat="1" ht="31.5" x14ac:dyDescent="0.25">
      <c r="A28" s="24" t="s">
        <v>24</v>
      </c>
      <c r="B28" s="117"/>
      <c r="C28" s="117"/>
      <c r="D28" s="14"/>
      <c r="E28" s="25"/>
      <c r="F28" s="23"/>
      <c r="G28" s="79"/>
      <c r="H28" s="126"/>
    </row>
    <row r="29" spans="1:8" s="19" customFormat="1" x14ac:dyDescent="0.25">
      <c r="A29" s="21" t="s">
        <v>23</v>
      </c>
      <c r="B29" s="118">
        <v>0.77214927176242176</v>
      </c>
      <c r="C29" s="118"/>
      <c r="D29" s="113">
        <v>0.72</v>
      </c>
      <c r="E29" s="93">
        <v>46</v>
      </c>
      <c r="F29" s="96">
        <v>0</v>
      </c>
      <c r="G29" s="80">
        <v>1</v>
      </c>
      <c r="H29" s="126"/>
    </row>
    <row r="30" spans="1:8" s="22" customFormat="1" ht="31.5" x14ac:dyDescent="0.25">
      <c r="A30" s="24" t="s">
        <v>22</v>
      </c>
      <c r="B30" s="117"/>
      <c r="C30" s="117"/>
      <c r="D30" s="114"/>
      <c r="E30" s="13"/>
      <c r="F30" s="23"/>
      <c r="G30" s="79"/>
      <c r="H30" s="126"/>
    </row>
    <row r="31" spans="1:8" s="19" customFormat="1" x14ac:dyDescent="0.25">
      <c r="A31" s="21" t="s">
        <v>21</v>
      </c>
      <c r="B31" s="118">
        <v>0.70536145587307986</v>
      </c>
      <c r="C31" s="118"/>
      <c r="D31" s="113">
        <v>0.62</v>
      </c>
      <c r="E31" s="93">
        <v>60</v>
      </c>
      <c r="F31" s="96">
        <v>0</v>
      </c>
      <c r="G31" s="80">
        <v>1</v>
      </c>
      <c r="H31" s="126"/>
    </row>
    <row r="32" spans="1:8" s="19" customFormat="1" x14ac:dyDescent="0.25">
      <c r="A32" s="21" t="s">
        <v>20</v>
      </c>
      <c r="B32" s="118">
        <v>0.63615495384562903</v>
      </c>
      <c r="C32" s="118"/>
      <c r="D32" s="113">
        <v>0.59</v>
      </c>
      <c r="E32" s="93">
        <v>109</v>
      </c>
      <c r="F32" s="96">
        <v>0</v>
      </c>
      <c r="G32" s="80">
        <v>1</v>
      </c>
      <c r="H32" s="126"/>
    </row>
    <row r="33" spans="1:8" ht="31.5" x14ac:dyDescent="0.25">
      <c r="A33" s="15" t="s">
        <v>19</v>
      </c>
      <c r="B33" s="117"/>
      <c r="C33" s="117"/>
      <c r="D33" s="114"/>
      <c r="E33" s="112"/>
      <c r="F33" s="23"/>
      <c r="G33" s="79"/>
      <c r="H33" s="126"/>
    </row>
    <row r="34" spans="1:8" x14ac:dyDescent="0.25">
      <c r="A34" s="18" t="s">
        <v>18</v>
      </c>
      <c r="B34" s="118">
        <v>0.69563916003960302</v>
      </c>
      <c r="C34" s="118"/>
      <c r="D34" s="113">
        <v>0.66</v>
      </c>
      <c r="E34" s="93">
        <v>62</v>
      </c>
      <c r="F34" s="20" t="s">
        <v>105</v>
      </c>
      <c r="G34" s="80" t="s">
        <v>105</v>
      </c>
      <c r="H34" s="126"/>
    </row>
    <row r="35" spans="1:8" x14ac:dyDescent="0.25">
      <c r="A35" s="18" t="s">
        <v>17</v>
      </c>
      <c r="B35" s="118">
        <v>0.57079171723940547</v>
      </c>
      <c r="C35" s="118"/>
      <c r="D35" s="113">
        <v>0.5</v>
      </c>
      <c r="E35" s="93">
        <v>62</v>
      </c>
      <c r="F35" s="20" t="s">
        <v>105</v>
      </c>
      <c r="G35" s="80" t="s">
        <v>105</v>
      </c>
      <c r="H35" s="126"/>
    </row>
    <row r="36" spans="1:8" ht="31.5" customHeight="1" x14ac:dyDescent="0.25">
      <c r="A36" s="18" t="s">
        <v>16</v>
      </c>
      <c r="B36" s="118">
        <v>0.47512455188664032</v>
      </c>
      <c r="C36" s="118"/>
      <c r="D36" s="113">
        <v>0.44</v>
      </c>
      <c r="E36" s="93">
        <v>62</v>
      </c>
      <c r="F36" s="20" t="s">
        <v>105</v>
      </c>
      <c r="G36" s="80" t="s">
        <v>105</v>
      </c>
      <c r="H36" s="126"/>
    </row>
    <row r="37" spans="1:8" ht="31.5" x14ac:dyDescent="0.25">
      <c r="A37" s="15" t="s">
        <v>15</v>
      </c>
      <c r="B37" s="117"/>
      <c r="C37" s="117"/>
      <c r="D37" s="114"/>
      <c r="E37" s="112"/>
      <c r="F37" s="23"/>
      <c r="G37" s="79"/>
      <c r="H37" s="126"/>
    </row>
    <row r="38" spans="1:8" x14ac:dyDescent="0.25">
      <c r="A38" s="17" t="s">
        <v>14</v>
      </c>
      <c r="B38" s="118" t="s">
        <v>125</v>
      </c>
      <c r="C38" s="118"/>
      <c r="D38" s="113">
        <v>0.85</v>
      </c>
      <c r="E38" s="93">
        <v>40</v>
      </c>
      <c r="F38" s="20" t="s">
        <v>105</v>
      </c>
      <c r="G38" s="80" t="s">
        <v>105</v>
      </c>
      <c r="H38" s="126"/>
    </row>
    <row r="39" spans="1:8" x14ac:dyDescent="0.25">
      <c r="A39" s="17" t="s">
        <v>13</v>
      </c>
      <c r="B39" s="118" t="s">
        <v>125</v>
      </c>
      <c r="C39" s="118"/>
      <c r="D39" s="113">
        <v>0.47</v>
      </c>
      <c r="E39" s="93">
        <v>45</v>
      </c>
      <c r="F39" s="20" t="s">
        <v>105</v>
      </c>
      <c r="G39" s="80" t="s">
        <v>105</v>
      </c>
      <c r="H39" s="126"/>
    </row>
    <row r="40" spans="1:8" x14ac:dyDescent="0.25">
      <c r="A40" s="17" t="s">
        <v>12</v>
      </c>
      <c r="B40" s="118" t="s">
        <v>125</v>
      </c>
      <c r="C40" s="118"/>
      <c r="D40" s="113">
        <v>0.71</v>
      </c>
      <c r="E40" s="93">
        <v>62</v>
      </c>
      <c r="F40" s="20" t="s">
        <v>105</v>
      </c>
      <c r="G40" s="80" t="s">
        <v>105</v>
      </c>
      <c r="H40" s="126"/>
    </row>
    <row r="41" spans="1:8" x14ac:dyDescent="0.25">
      <c r="A41" s="17" t="s">
        <v>11</v>
      </c>
      <c r="B41" s="118" t="s">
        <v>125</v>
      </c>
      <c r="C41" s="118"/>
      <c r="D41" s="113">
        <v>0.7</v>
      </c>
      <c r="E41" s="93">
        <v>60</v>
      </c>
      <c r="F41" s="20" t="s">
        <v>105</v>
      </c>
      <c r="G41" s="80" t="s">
        <v>105</v>
      </c>
      <c r="H41" s="126"/>
    </row>
    <row r="42" spans="1:8" x14ac:dyDescent="0.25">
      <c r="A42" s="17" t="s">
        <v>10</v>
      </c>
      <c r="B42" s="118" t="s">
        <v>125</v>
      </c>
      <c r="C42" s="118"/>
      <c r="D42" s="113">
        <v>0.53</v>
      </c>
      <c r="E42" s="93">
        <v>43</v>
      </c>
      <c r="F42" s="20" t="s">
        <v>105</v>
      </c>
      <c r="G42" s="80" t="s">
        <v>105</v>
      </c>
      <c r="H42" s="126"/>
    </row>
    <row r="43" spans="1:8" ht="31.5" x14ac:dyDescent="0.25">
      <c r="A43" s="15" t="s">
        <v>9</v>
      </c>
      <c r="B43" s="117"/>
      <c r="C43" s="117"/>
      <c r="D43" s="114"/>
      <c r="E43" s="16"/>
      <c r="F43" s="23"/>
      <c r="G43" s="79"/>
      <c r="H43" s="126"/>
    </row>
    <row r="44" spans="1:8" ht="31.5" x14ac:dyDescent="0.25">
      <c r="A44" s="12" t="s">
        <v>8</v>
      </c>
      <c r="B44" s="118">
        <v>0.50407932407965783</v>
      </c>
      <c r="C44" s="118"/>
      <c r="D44" s="113">
        <v>0.45</v>
      </c>
      <c r="E44" s="93">
        <v>109</v>
      </c>
      <c r="F44" s="96">
        <v>0</v>
      </c>
      <c r="G44" s="80">
        <v>1</v>
      </c>
      <c r="H44" s="126"/>
    </row>
    <row r="45" spans="1:8" x14ac:dyDescent="0.25">
      <c r="A45" s="12" t="s">
        <v>7</v>
      </c>
      <c r="B45" s="118">
        <v>0.53092926905840643</v>
      </c>
      <c r="C45" s="118"/>
      <c r="D45" s="113">
        <v>0.49</v>
      </c>
      <c r="E45" s="93">
        <v>107</v>
      </c>
      <c r="F45" s="96">
        <v>0</v>
      </c>
      <c r="G45" s="80">
        <v>1</v>
      </c>
      <c r="H45" s="126"/>
    </row>
    <row r="46" spans="1:8" x14ac:dyDescent="0.25">
      <c r="A46" s="12" t="s">
        <v>6</v>
      </c>
      <c r="B46" s="118">
        <v>0.66226255679497203</v>
      </c>
      <c r="C46" s="118"/>
      <c r="D46" s="113">
        <v>0.62</v>
      </c>
      <c r="E46" s="93">
        <v>109</v>
      </c>
      <c r="F46" s="96">
        <v>0</v>
      </c>
      <c r="G46" s="80">
        <v>1</v>
      </c>
      <c r="H46" s="126"/>
    </row>
    <row r="47" spans="1:8" ht="31.5" x14ac:dyDescent="0.25">
      <c r="A47" s="12" t="s">
        <v>5</v>
      </c>
      <c r="B47" s="118">
        <v>0.46463132283417963</v>
      </c>
      <c r="C47" s="118"/>
      <c r="D47" s="113">
        <v>0.43</v>
      </c>
      <c r="E47" s="93">
        <v>100</v>
      </c>
      <c r="F47" s="96">
        <v>0</v>
      </c>
      <c r="G47" s="80">
        <v>1</v>
      </c>
      <c r="H47" s="126"/>
    </row>
    <row r="48" spans="1:8" ht="31.5" x14ac:dyDescent="0.25">
      <c r="A48" s="15" t="s">
        <v>4</v>
      </c>
      <c r="B48" s="117"/>
      <c r="C48" s="117"/>
      <c r="D48" s="114"/>
      <c r="E48" s="13"/>
      <c r="F48" s="23"/>
      <c r="G48" s="79"/>
      <c r="H48" s="126"/>
    </row>
    <row r="49" spans="1:8" x14ac:dyDescent="0.25">
      <c r="A49" s="12" t="s">
        <v>3</v>
      </c>
      <c r="B49" s="118" t="s">
        <v>125</v>
      </c>
      <c r="C49" s="118"/>
      <c r="D49" s="113">
        <v>0.9</v>
      </c>
      <c r="E49" s="93">
        <v>70</v>
      </c>
      <c r="F49" s="96">
        <v>1</v>
      </c>
      <c r="G49" s="80">
        <v>1</v>
      </c>
      <c r="H49" s="126"/>
    </row>
    <row r="50" spans="1:8" ht="31.5" x14ac:dyDescent="0.25">
      <c r="A50" s="15" t="s">
        <v>2</v>
      </c>
      <c r="B50" s="117"/>
      <c r="C50" s="117"/>
      <c r="D50" s="114"/>
      <c r="E50" s="13"/>
      <c r="F50" s="23"/>
      <c r="G50" s="79"/>
      <c r="H50" s="126"/>
    </row>
    <row r="51" spans="1:8" x14ac:dyDescent="0.25">
      <c r="A51" s="12" t="s">
        <v>1</v>
      </c>
      <c r="B51" s="118" t="s">
        <v>125</v>
      </c>
      <c r="C51" s="118"/>
      <c r="D51" s="113">
        <v>0.78</v>
      </c>
      <c r="E51" s="93">
        <v>85</v>
      </c>
      <c r="F51" s="96">
        <v>0</v>
      </c>
      <c r="G51" s="80">
        <v>0</v>
      </c>
      <c r="H51" s="126"/>
    </row>
    <row r="52" spans="1:8" ht="16.5" thickBot="1" x14ac:dyDescent="0.3">
      <c r="A52" s="10" t="s">
        <v>0</v>
      </c>
      <c r="B52" s="119" t="s">
        <v>125</v>
      </c>
      <c r="C52" s="119"/>
      <c r="D52" s="115">
        <v>0.76</v>
      </c>
      <c r="E52" s="95">
        <v>72</v>
      </c>
      <c r="F52" s="100">
        <v>0</v>
      </c>
      <c r="G52" s="81">
        <v>1</v>
      </c>
      <c r="H52" s="127"/>
    </row>
    <row r="53" spans="1:8" x14ac:dyDescent="0.25">
      <c r="A53" s="6"/>
      <c r="B53" s="7"/>
      <c r="C53" s="7"/>
      <c r="D53" s="6"/>
      <c r="E53" s="6"/>
      <c r="F53" s="5"/>
      <c r="G53" s="5"/>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Alleghany</vt:lpstr>
      <vt:lpstr>Anson</vt:lpstr>
      <vt:lpstr>Ashe</vt:lpstr>
      <vt:lpstr>Buncombe</vt:lpstr>
      <vt:lpstr>Carteret</vt:lpstr>
      <vt:lpstr>Craven</vt:lpstr>
      <vt:lpstr>Cumberland</vt:lpstr>
      <vt:lpstr>Durham-</vt:lpstr>
      <vt:lpstr>Edgecombe</vt:lpstr>
      <vt:lpstr>Hoke-</vt:lpstr>
      <vt:lpstr>Mecklenburg-</vt:lpstr>
      <vt:lpstr>Nash</vt:lpstr>
      <vt:lpstr>Pamlico</vt:lpstr>
      <vt:lpstr>Pitt-</vt:lpstr>
      <vt:lpstr>Richmond</vt:lpstr>
      <vt:lpstr>Scotland-</vt:lpstr>
      <vt:lpstr>Wake-</vt:lpstr>
      <vt:lpstr>Wilkes</vt:lpstr>
      <vt:lpstr>Wilson-</vt:lpstr>
      <vt:lpstr>Yadkin</vt:lpstr>
      <vt:lpstr>Alleghany!Print_Area</vt:lpstr>
      <vt:lpstr>Anson!Print_Area</vt:lpstr>
      <vt:lpstr>Ashe!Print_Area</vt:lpstr>
      <vt:lpstr>Buncombe!Print_Area</vt:lpstr>
      <vt:lpstr>Carteret!Print_Area</vt:lpstr>
      <vt:lpstr>Craven!Print_Area</vt:lpstr>
      <vt:lpstr>Cumberland!Print_Area</vt:lpstr>
      <vt:lpstr>'Durham-'!Print_Area</vt:lpstr>
      <vt:lpstr>Edgecombe!Print_Area</vt:lpstr>
      <vt:lpstr>'Hoke-'!Print_Area</vt:lpstr>
      <vt:lpstr>'Mecklenburg-'!Print_Area</vt:lpstr>
      <vt:lpstr>Nash!Print_Area</vt:lpstr>
      <vt:lpstr>Pamlico!Print_Area</vt:lpstr>
      <vt:lpstr>'Pitt-'!Print_Area</vt:lpstr>
      <vt:lpstr>Richmond!Print_Area</vt:lpstr>
      <vt:lpstr>'Scotland-'!Print_Area</vt:lpstr>
      <vt:lpstr>'Wake-'!Print_Area</vt:lpstr>
      <vt:lpstr>Wilkes!Print_Area</vt:lpstr>
      <vt:lpstr>'Wilson-'!Print_Area</vt:lpstr>
      <vt:lpstr>Yadkin!Print_Area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EJMA Smith Family</cp:lastModifiedBy>
  <cp:lastPrinted>2018-02-21T16:05:32Z</cp:lastPrinted>
  <dcterms:created xsi:type="dcterms:W3CDTF">2018-02-14T17:38:49Z</dcterms:created>
  <dcterms:modified xsi:type="dcterms:W3CDTF">2018-04-04T12:26:57Z</dcterms:modified>
</cp:coreProperties>
</file>